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49" sheetId="1" r:id="rId1"/>
    <sheet name="Sheet2" sheetId="2" r:id="rId2"/>
    <sheet name="Sheet3" sheetId="3" r:id="rId3"/>
  </sheets>
  <definedNames>
    <definedName name="_xlnm.Print_Area" localSheetId="0">'Return N.49'!$A$1:$Q$34</definedName>
  </definedNames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<sst xmlns="http://schemas.openxmlformats.org/spreadsheetml/2006/main" count="54" uniqueCount="26">
  <si>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</si>
  <si>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</si>
  <si>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</si>
  <si>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</si>
  <si>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</si>
  <si>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</si>
  <si>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</si>
  <si>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</si>
  <si>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</si>
  <si>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</si>
  <si>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</si>
  <si>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</si>
  <si>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</si>
  <si>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</si>
  <si>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</si>
  <si>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</si>
  <si>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</si>
  <si>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</si>
  <si>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</si>
  <si>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</si>
  <si>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</si>
  <si>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</si>
  <si>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</si>
  <si>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</si>
  <si>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N.49</t>
  </si>
  <si>
    <t>_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</si>
</sst>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22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221" fontId="8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N.49 น้ำยาว อ.ปัว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N.49'!$D$33:$O$33</c:f>
              <c:numCache/>
            </c:numRef>
          </c:xVal>
          <c:yVal>
            <c:numRef>
              <c:f>'Return N.49'!$D$34:$O$34</c:f>
              <c:numCache/>
            </c:numRef>
          </c:yVal>
          <c:smooth val="0"/>
        </c:ser>
        <c:axId val="37389854"/>
        <c:axId val="964367"/>
      </c:scatterChart>
      <c:valAx>
        <c:axId val="3738985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64367"/>
        <c:crossesAt val="10"/>
        <c:crossBetween val="midCat"/>
        <c:dispUnits/>
        <c:majorUnit val="10"/>
      </c:valAx>
      <c:valAx>
        <c:axId val="96436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389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24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COUNT(J41:J79)</f>
        <v>37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23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AVERAGE(J41:J79)</f>
        <v>339.4316216216216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(VAR(J41:J79))</f>
        <v>26969.89035285285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255</v>
      </c>
      <c r="C6" s="17">
        <v>2549</v>
      </c>
      <c r="D6" s="18">
        <v>331.2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STDEV(J41:J79)</f>
        <v>164.22512095551292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 t="s">
        <v>25</v>
      </c>
      <c r="C7" s="17">
        <v>2550</v>
      </c>
      <c r="D7" s="18">
        <v>296.1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 t="s">
        <v>25</v>
      </c>
      <c r="C8" s="17">
        <v>2551</v>
      </c>
      <c r="D8" s="18">
        <v>278.2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214</v>
      </c>
      <c r="C9" s="17">
        <v>2552</v>
      </c>
      <c r="D9" s="18">
        <v>257.61</v>
      </c>
      <c r="E9" s="20"/>
      <c r="F9" s="20"/>
      <c r="U9" s="2" t="s">
        <v>17</v>
      </c>
      <c r="V9" s="21">
        <f>+B80</f>
        <v>0.541736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305</v>
      </c>
      <c r="C10" s="17">
        <v>2553</v>
      </c>
      <c r="D10" s="18">
        <v>727</v>
      </c>
      <c r="E10" s="22"/>
      <c r="F10" s="23"/>
      <c r="U10" s="2" t="s">
        <v>18</v>
      </c>
      <c r="V10" s="21">
        <f>+B81</f>
        <v>1.133937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208</v>
      </c>
      <c r="C11" s="17">
        <v>2554</v>
      </c>
      <c r="D11" s="18">
        <v>783.24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353</v>
      </c>
      <c r="C12" s="17">
        <v>2555</v>
      </c>
      <c r="D12" s="18">
        <v>371.2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414</v>
      </c>
      <c r="C13" s="17">
        <v>2556</v>
      </c>
      <c r="D13" s="18">
        <v>324.4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245</v>
      </c>
      <c r="C14" s="17">
        <v>2557</v>
      </c>
      <c r="D14" s="18">
        <v>898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467</v>
      </c>
      <c r="C15" s="17">
        <v>2558</v>
      </c>
      <c r="D15" s="18">
        <v>130.4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265</v>
      </c>
      <c r="C16" s="17">
        <v>2559</v>
      </c>
      <c r="D16" s="18">
        <v>446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178</v>
      </c>
      <c r="C17" s="17">
        <v>2560</v>
      </c>
      <c r="D17" s="18">
        <v>417.8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329.6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28">
        <v>411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31">
        <v>354.8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31">
        <v>233.7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28">
        <v>331.5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28">
        <v>159.75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28">
        <v>376.2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28">
        <v>227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28">
        <v>335</v>
      </c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31">
        <v>398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31">
        <v>315.4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36">
        <v>343.2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>
        <v>2546</v>
      </c>
      <c r="B30" s="38">
        <v>160.95</v>
      </c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>
        <v>2547</v>
      </c>
      <c r="B31" s="31">
        <v>215.83</v>
      </c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>
        <v>2548</v>
      </c>
      <c r="B32" s="47">
        <v>201.89</v>
      </c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314.05</v>
      </c>
      <c r="E34" s="56">
        <f aca="true" t="shared" si="1" ref="E34:O34">ROUND((((-LN(-LN(1-1/E33)))+$B$83*$B$84)/$B$83),2)</f>
        <v>391.71</v>
      </c>
      <c r="F34" s="58">
        <f t="shared" si="1"/>
        <v>441.41</v>
      </c>
      <c r="G34" s="58">
        <f t="shared" si="1"/>
        <v>478.21</v>
      </c>
      <c r="H34" s="58">
        <f t="shared" si="1"/>
        <v>507.47</v>
      </c>
      <c r="I34" s="58">
        <f t="shared" si="1"/>
        <v>586.89</v>
      </c>
      <c r="J34" s="58">
        <f t="shared" si="1"/>
        <v>691.14</v>
      </c>
      <c r="K34" s="58">
        <f t="shared" si="1"/>
        <v>724.21</v>
      </c>
      <c r="L34" s="58">
        <f t="shared" si="1"/>
        <v>826.08</v>
      </c>
      <c r="M34" s="58">
        <f t="shared" si="1"/>
        <v>927.2</v>
      </c>
      <c r="N34" s="58">
        <f t="shared" si="1"/>
        <v>1027.95</v>
      </c>
      <c r="O34" s="58">
        <f t="shared" si="1"/>
        <v>1160.87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2522</v>
      </c>
      <c r="J41" s="25">
        <v>255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2523</v>
      </c>
      <c r="J42" s="25" t="s">
        <v>25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2524</v>
      </c>
      <c r="J43" s="25" t="s">
        <v>25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2525</v>
      </c>
      <c r="J44" s="25">
        <v>214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2526</v>
      </c>
      <c r="J45" s="25">
        <v>305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2527</v>
      </c>
      <c r="J46" s="25">
        <v>208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2528</v>
      </c>
      <c r="J47" s="25">
        <v>353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2529</v>
      </c>
      <c r="J48" s="25">
        <v>414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2530</v>
      </c>
      <c r="J49" s="25">
        <v>245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6">
        <v>2531</v>
      </c>
      <c r="J50" s="25">
        <v>467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2532</v>
      </c>
      <c r="J51" s="25">
        <v>265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2533</v>
      </c>
      <c r="J52" s="25">
        <v>178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2534</v>
      </c>
      <c r="J53" s="25">
        <v>329.6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2535</v>
      </c>
      <c r="J54" s="25">
        <v>411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2536</v>
      </c>
      <c r="J55" s="25">
        <v>354.8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2537</v>
      </c>
      <c r="J56" s="25">
        <v>233.7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2538</v>
      </c>
      <c r="J57" s="25">
        <v>331.5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2539</v>
      </c>
      <c r="J58" s="25">
        <v>159.75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2540</v>
      </c>
      <c r="J59" s="25">
        <v>376.2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2541</v>
      </c>
      <c r="J60" s="25">
        <v>227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2542</v>
      </c>
      <c r="J61" s="25">
        <v>335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2543</v>
      </c>
      <c r="J62" s="25">
        <v>398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>
        <v>2544</v>
      </c>
      <c r="J63" s="82">
        <v>315.4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>
        <v>2545</v>
      </c>
      <c r="J64" s="83">
        <v>343.2</v>
      </c>
      <c r="K64" s="77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2546</v>
      </c>
      <c r="J65" s="25">
        <v>160.95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2547</v>
      </c>
      <c r="J66" s="25">
        <v>215.83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2548</v>
      </c>
      <c r="J67" s="25">
        <v>201.89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2549</v>
      </c>
      <c r="J68" s="25">
        <v>331.2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2550</v>
      </c>
      <c r="J69" s="25">
        <v>296.1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2551</v>
      </c>
      <c r="J70" s="25">
        <v>278.2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2552</v>
      </c>
      <c r="J71" s="81">
        <v>257.61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2553</v>
      </c>
      <c r="J72" s="81">
        <v>727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2554</v>
      </c>
      <c r="J73" s="25">
        <v>783.24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71">
        <v>2555</v>
      </c>
      <c r="J74" s="25">
        <v>371.2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2556</v>
      </c>
      <c r="J75" s="25">
        <v>324.4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2557</v>
      </c>
      <c r="J76" s="25">
        <v>898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71">
        <v>2558</v>
      </c>
      <c r="J77" s="25">
        <v>130.4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6">
        <v>2559</v>
      </c>
      <c r="J78" s="25">
        <v>446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2560</v>
      </c>
      <c r="J79" s="25">
        <v>417.8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8">
        <f>IF($A$79&gt;=6,VLOOKUP($F$78,$X$3:$AC$38,$A$79-4),VLOOKUP($A$78,$X$3:$AC$38,$A$79+1))</f>
        <v>0.541736</v>
      </c>
      <c r="C80" s="78"/>
      <c r="D80" s="78"/>
      <c r="E80" s="78"/>
      <c r="I80" s="26"/>
      <c r="J80" s="25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8">
        <f>IF($A$79&gt;=6,VLOOKUP($F$78,$Y$58:$AD$97,$A$79-4),VLOOKUP($A$78,$Y$58:$AD$97,$A$79+1))</f>
        <v>1.133937</v>
      </c>
      <c r="C81" s="78"/>
      <c r="D81" s="78"/>
      <c r="E81" s="78"/>
      <c r="I81" s="26"/>
      <c r="J81" s="25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9">
        <f>B81/V6</f>
        <v>0.006904771897273701</v>
      </c>
      <c r="C83" s="79"/>
      <c r="D83" s="79"/>
      <c r="E83" s="79"/>
      <c r="I83" s="26"/>
      <c r="J83" s="25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0">
        <f>V4-(B80/B83)</f>
        <v>260.9734179242771</v>
      </c>
      <c r="C84" s="79"/>
      <c r="D84" s="79"/>
      <c r="E84" s="79"/>
      <c r="I84" s="26"/>
      <c r="J84" s="25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5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2018-06-22T02:56:26Z</dcterms:modified>
  <cp:category/>
  <cp:version/>
  <cp:contentType/>
  <cp:contentStatus/>
</cp:coreProperties>
</file>