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<sst xmlns="http://schemas.openxmlformats.org/spreadsheetml/2006/main" count="52" uniqueCount="26">
  <si>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</si>
  <si>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</si>
  <si>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</si>
  <si>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</si>
  <si>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</si>
  <si>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</si>
  <si>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</si>
  <si>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</si>
  <si>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</si>
  <si>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</si>
  <si>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</si>
  <si>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</si>
  <si>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</si>
  <si>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</si>
  <si>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</si>
  <si>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</si>
  <si>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</si>
  <si>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</si>
  <si>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</si>
  <si>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</si>
  <si>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</si>
  <si>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</si>
  <si>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</si>
  <si>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P.87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</si>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</sst>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25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25" fontId="5" fillId="0" borderId="18" xfId="0" applyNumberFormat="1" applyFont="1" applyBorder="1" applyAlignment="1">
      <alignment horizontal="center"/>
    </xf>
    <xf numFmtId="225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25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 อ.ป่าซาง จ.ลำพูน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P.87'!$D$36:$O$36</c:f>
              <c:numCache/>
            </c:numRef>
          </c:xVal>
          <c:yVal>
            <c:numRef>
              <c:f>'Return P.87'!$D$37:$O$37</c:f>
              <c:numCache/>
            </c:numRef>
          </c:yVal>
          <c:smooth val="0"/>
        </c:ser>
        <c:axId val="40750953"/>
        <c:axId val="31214258"/>
      </c:scatterChart>
      <c:valAx>
        <c:axId val="407509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214258"/>
        <c:crossesAt val="10"/>
        <c:crossBetween val="midCat"/>
        <c:dispUnits/>
        <c:majorUnit val="10"/>
      </c:valAx>
      <c:valAx>
        <c:axId val="3121425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75095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20" sqref="T2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COUNT(J41:J58)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AVERAGE(J41:J58)</f>
        <v>115.43117647058824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(VAR(J41:J58))</f>
        <v>2480.675573529408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2548</v>
      </c>
      <c r="B6" s="85">
        <v>107.8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STDEV(J41:J58)</f>
        <v>49.80638085154761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2549</v>
      </c>
      <c r="B7" s="86" t="s">
        <v>25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2550</v>
      </c>
      <c r="B8" s="86">
        <v>65.2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2551</v>
      </c>
      <c r="B9" s="86">
        <v>113.7</v>
      </c>
      <c r="C9" s="63"/>
      <c r="D9" s="64"/>
      <c r="E9" s="13"/>
      <c r="F9" s="13"/>
      <c r="U9" s="2" t="s">
        <v>16</v>
      </c>
      <c r="V9" s="14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2552</v>
      </c>
      <c r="B10" s="86">
        <v>35.07</v>
      </c>
      <c r="C10" s="63"/>
      <c r="D10" s="64"/>
      <c r="E10" s="15"/>
      <c r="F10" s="16"/>
      <c r="U10" s="2" t="s">
        <v>17</v>
      </c>
      <c r="V10" s="14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2553</v>
      </c>
      <c r="B11" s="86">
        <v>181.93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2554</v>
      </c>
      <c r="B12" s="86">
        <v>187.1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2555</v>
      </c>
      <c r="B13" s="86">
        <v>112.73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2556</v>
      </c>
      <c r="B14" s="86">
        <v>63.43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2557</v>
      </c>
      <c r="B15" s="86">
        <v>93.5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2558</v>
      </c>
      <c r="B16" s="86">
        <v>76.77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2559</v>
      </c>
      <c r="B17" s="86">
        <v>189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2560</v>
      </c>
      <c r="B18" s="86">
        <v>124.45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2561</v>
      </c>
      <c r="B19" s="86">
        <v>137.71</v>
      </c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2562</v>
      </c>
      <c r="B20" s="86">
        <v>43.15</v>
      </c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2563</v>
      </c>
      <c r="B21" s="86">
        <v>107.49</v>
      </c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2564</v>
      </c>
      <c r="B22" s="86">
        <v>141</v>
      </c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2565</v>
      </c>
      <c r="B23" s="86">
        <v>182.3</v>
      </c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3">
        <f aca="true" t="shared" si="1" ref="D37:O37">ROUND((((-LN(-LN(1-1/D36)))+$B$83*$B$84)/$B$83),2)</f>
        <v>108.19</v>
      </c>
      <c r="E37" s="32">
        <f t="shared" si="1"/>
        <v>133.88</v>
      </c>
      <c r="F37" s="34">
        <f t="shared" si="1"/>
        <v>150.32</v>
      </c>
      <c r="G37" s="34">
        <f t="shared" si="1"/>
        <v>162.48</v>
      </c>
      <c r="H37" s="34">
        <f t="shared" si="1"/>
        <v>172.16</v>
      </c>
      <c r="I37" s="34">
        <f t="shared" si="1"/>
        <v>198.43</v>
      </c>
      <c r="J37" s="34">
        <f t="shared" si="1"/>
        <v>232.91</v>
      </c>
      <c r="K37" s="34">
        <f t="shared" si="1"/>
        <v>243.85</v>
      </c>
      <c r="L37" s="34">
        <f t="shared" si="1"/>
        <v>277.55</v>
      </c>
      <c r="M37" s="34">
        <f t="shared" si="1"/>
        <v>310.99</v>
      </c>
      <c r="N37" s="34">
        <f t="shared" si="1"/>
        <v>344.32</v>
      </c>
      <c r="O37" s="34">
        <f t="shared" si="1"/>
        <v>388.28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2548</v>
      </c>
      <c r="J41" s="83">
        <v>107.8</v>
      </c>
      <c r="K41" s="83"/>
      <c r="L41" s="84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2549</v>
      </c>
      <c r="J42" s="83" t="s">
        <v>25</v>
      </c>
      <c r="K42" s="83"/>
      <c r="L42" s="84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2550</v>
      </c>
      <c r="J43" s="83">
        <v>65.2</v>
      </c>
      <c r="K43" s="83"/>
      <c r="L43" s="84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2551</v>
      </c>
      <c r="J44" s="83">
        <v>113.7</v>
      </c>
      <c r="K44" s="83"/>
      <c r="L44" s="84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2552</v>
      </c>
      <c r="J45" s="83">
        <v>35.07</v>
      </c>
      <c r="K45" s="83"/>
      <c r="L45" s="84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2553</v>
      </c>
      <c r="J46" s="83">
        <v>181.93</v>
      </c>
      <c r="K46" s="83"/>
      <c r="L46" s="84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2554</v>
      </c>
      <c r="J47" s="83">
        <v>187.1</v>
      </c>
      <c r="K47" s="83"/>
      <c r="L47" s="84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47">
        <v>2555</v>
      </c>
      <c r="J48" s="83">
        <v>112.73</v>
      </c>
      <c r="K48" s="83"/>
      <c r="L48" s="84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2556</v>
      </c>
      <c r="J49" s="83">
        <v>63.43</v>
      </c>
      <c r="K49" s="83"/>
      <c r="L49" s="84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2557</v>
      </c>
      <c r="J50" s="83">
        <v>93.5</v>
      </c>
      <c r="K50" s="83"/>
      <c r="L50" s="84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47">
        <v>2558</v>
      </c>
      <c r="J51" s="83">
        <v>76.77</v>
      </c>
      <c r="K51" s="83"/>
      <c r="L51" s="84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2559</v>
      </c>
      <c r="J52" s="83">
        <v>189</v>
      </c>
      <c r="K52" s="83"/>
      <c r="L52" s="84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2560</v>
      </c>
      <c r="J53" s="83">
        <v>124.45</v>
      </c>
      <c r="K53" s="83"/>
      <c r="L53" s="84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47">
        <v>2561</v>
      </c>
      <c r="J54" s="84">
        <v>137.71</v>
      </c>
      <c r="K54" s="83"/>
      <c r="L54" s="84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19">
        <v>2562</v>
      </c>
      <c r="J55" s="83">
        <v>43.15</v>
      </c>
      <c r="K55" s="83"/>
      <c r="L55" s="84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47">
        <v>2563</v>
      </c>
      <c r="J56" s="83">
        <v>107.49</v>
      </c>
      <c r="K56" s="83"/>
      <c r="L56" s="84"/>
      <c r="S56" s="19"/>
      <c r="W56" s="4" t="s">
        <v>0</v>
      </c>
    </row>
    <row r="57" spans="2:26" ht="21.75">
      <c r="B57" s="1"/>
      <c r="C57" s="1"/>
      <c r="D57" s="1"/>
      <c r="E57" s="1"/>
      <c r="I57" s="19">
        <v>2564</v>
      </c>
      <c r="J57" s="83">
        <v>141</v>
      </c>
      <c r="K57" s="83"/>
      <c r="L57" s="84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>
        <v>2565</v>
      </c>
      <c r="J58" s="19">
        <v>182.3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4">
        <f>IF($A$79&gt;=6,VLOOKUP($F$78,$X$3:$AC$38,$A$79-4),VLOOKUP($A$78,$X$3:$AC$38,$A$79+1))</f>
        <v>0.51768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4">
        <f>IF($A$79&gt;=6,VLOOKUP($F$78,$Y$58:$AD$97,$A$79-4),VLOOKUP($A$78,$Y$58:$AD$97,$A$79+1))</f>
        <v>1.03973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5">
        <f>B81/V6</f>
        <v>0.020875437689379776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6">
        <f>V4-(B80/B83)</f>
        <v>90.63265450889706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2023-06-07T07:29:31Z</dcterms:modified>
  <cp:category/>
  <cp:version/>
  <cp:contentType/>
  <cp:contentStatus/>
</cp:coreProperties>
</file>