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ฝนปี49" sheetId="1" r:id="rId1"/>
    <sheet name="analysis-49" sheetId="2" r:id="rId2"/>
    <sheet name="forecast-N.1- 49" sheetId="3" r:id="rId3"/>
  </sheets>
  <externalReferences>
    <externalReference r:id="rId6"/>
    <externalReference r:id="rId7"/>
  </externalReferences>
  <definedNames>
    <definedName name="name">'[2]c-form'!$B$7</definedName>
  </definedNames>
  <calcPr fullCalcOnLoad="1"/>
</workbook>
</file>

<file path=xl/sharedStrings.xml><?xml version="1.0" encoding="utf-8"?>
<sst xmlns="http://schemas.openxmlformats.org/spreadsheetml/2006/main" count="162" uniqueCount="81">
  <si>
    <t>ปี 2549</t>
  </si>
  <si>
    <t>สิงหาคม</t>
  </si>
  <si>
    <t>วันที่</t>
  </si>
  <si>
    <t>ทุ่งช้าง</t>
  </si>
  <si>
    <t>เชียงกลาง</t>
  </si>
  <si>
    <t>ปัว</t>
  </si>
  <si>
    <t>สองแคว</t>
  </si>
  <si>
    <t>ท่าวังผา</t>
  </si>
  <si>
    <t>อ.เมือง</t>
  </si>
  <si>
    <t>เฉลี่ย</t>
  </si>
  <si>
    <t>ทำแล้ว</t>
  </si>
  <si>
    <t>*</t>
  </si>
  <si>
    <t>T</t>
  </si>
  <si>
    <t>กันยายน</t>
  </si>
  <si>
    <t>สถานี</t>
  </si>
  <si>
    <t>ปีพ.ศ.</t>
  </si>
  <si>
    <t>D.A.    =</t>
  </si>
  <si>
    <t>เดือน</t>
  </si>
  <si>
    <t>ปริมาณน้ำท่า</t>
  </si>
  <si>
    <t>ปริมาณฝน</t>
  </si>
  <si>
    <t>base flow</t>
  </si>
  <si>
    <t>Net Flow</t>
  </si>
  <si>
    <t>Distribution</t>
  </si>
  <si>
    <t>Unit Hydrograph</t>
  </si>
  <si>
    <t>ลบ.ม./วิ</t>
  </si>
  <si>
    <t>มม.</t>
  </si>
  <si>
    <t>%</t>
  </si>
  <si>
    <t>รวม</t>
  </si>
  <si>
    <t>=</t>
  </si>
  <si>
    <t>สัมประสิทธิ์การเกิดน้ำท่า(Runoff Coeff.,Excess RF.)  =</t>
  </si>
  <si>
    <t>เปอร์เซ็นต์</t>
  </si>
  <si>
    <t>(6 ก.ค.- 5 ส.ค.)</t>
  </si>
  <si>
    <t>N.1</t>
  </si>
  <si>
    <t>โดยใช้ Unit Hydrograph และปริมาณน้ำฝน</t>
  </si>
  <si>
    <t>ลบม./วิ./1มม.</t>
  </si>
  <si>
    <t>RO. - %</t>
  </si>
  <si>
    <t>Baseflow</t>
  </si>
  <si>
    <t>UH.</t>
  </si>
  <si>
    <t>Disc.</t>
  </si>
  <si>
    <t>Disc.+Baseflow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</si>
  <si>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</si>
  <si>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</si>
  <si>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</si>
  <si>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</si>
  <si>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</si>
  <si>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</si>
  <si>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</si>
  <si>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</si>
  <si>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</si>
  <si>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</si>
  <si>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</si>
  <si>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</si>
  <si>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</si>
  <si>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</si>
  <si>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</si>
  <si>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</si>
  <si>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ส.ค.</t>
  </si>
  <si>
    <t>ฝนเฉลี่ย</t>
  </si>
  <si>
    <t>จากคำนวณ</t>
  </si>
  <si>
    <t>ax0.166</t>
  </si>
  <si>
    <t>1cxb1...n</t>
  </si>
  <si>
    <t>2cxb1...n</t>
  </si>
  <si>
    <t>3cxb1...n</t>
  </si>
  <si>
    <t>4cxb1...n</t>
  </si>
  <si>
    <t>5cxb1...n</t>
  </si>
  <si>
    <t>6cxb1...n</t>
  </si>
  <si>
    <t>7cxb1...n</t>
  </si>
  <si>
    <t>8cxb1...n</t>
  </si>
  <si>
    <t>9cxb1...n</t>
  </si>
  <si>
    <t>10cxb1...n</t>
  </si>
  <si>
    <t>11cxb1...n</t>
  </si>
  <si>
    <t>รวม d......n</t>
  </si>
  <si>
    <t>l+baseflow</t>
  </si>
  <si>
    <t>ตารางแสดงการพยากรณ์หาปริมาณน้ำแม่น้ำน่านที่สถานี N.1 อ.เมือง จ. น่าน</t>
  </si>
  <si>
    <t>ฝนตกต่อเนื่อง</t>
  </si>
  <si>
    <t>ระดับน้ำสูงสุด</t>
  </si>
  <si>
    <t>ปรืมาณ</t>
  </si>
  <si>
    <r>
      <t>Km.</t>
    </r>
    <r>
      <rPr>
        <vertAlign val="superscript"/>
        <sz val="14"/>
        <rFont val="TH SarabunPSK"/>
        <family val="2"/>
      </rPr>
      <t>2</t>
    </r>
  </si>
  <si>
    <r>
      <t>Vol.  =  รวมnetflow*24*3600*10</t>
    </r>
    <r>
      <rPr>
        <vertAlign val="superscript"/>
        <sz val="14"/>
        <rFont val="TH SarabunPSK"/>
        <family val="2"/>
      </rPr>
      <t>-6</t>
    </r>
    <r>
      <rPr>
        <sz val="14"/>
        <rFont val="TH SarabunPSK"/>
        <family val="2"/>
      </rPr>
      <t xml:space="preserve">  -  ล้าน ลบ.ม.</t>
    </r>
  </si>
  <si>
    <r>
      <t>depth  =  (vol./D.A.)*10</t>
    </r>
    <r>
      <rPr>
        <vertAlign val="superscript"/>
        <sz val="14"/>
        <rFont val="TH SarabunPSK"/>
        <family val="2"/>
      </rPr>
      <t>3</t>
    </r>
    <r>
      <rPr>
        <sz val="14"/>
        <rFont val="TH SarabunPSK"/>
        <family val="2"/>
      </rPr>
      <t xml:space="preserve">   -   มม.</t>
    </r>
  </si>
  <si>
    <t>ฝนที่วัดจริงตั้งแต่วันที่ 18-19 ส.ค.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</si>
</sst>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\ "/>
    <numFmt numFmtId="205" formatCode="0\ \ \ \ "/>
    <numFmt numFmtId="206" formatCode="0.000\ "/>
    <numFmt numFmtId="207" formatCode="0.000"/>
    <numFmt numFmtId="208" formatCode="0.0000"/>
    <numFmt numFmtId="209" formatCode="0.00000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\t&quot;$&quot;#,##0_);\(\t&quot;$&quot;#,##0\)"/>
    <numFmt numFmtId="215" formatCode="\t&quot;$&quot;#,##0_);[Red]\(\t&quot;$&quot;#,##0\)"/>
    <numFmt numFmtId="216" formatCode="\t&quot;$&quot;#,##0.00_);\(\t&quot;$&quot;#,##0.00\)"/>
    <numFmt numFmtId="217" formatCode="\t&quot;$&quot;#,##0.00_);[Red]\(\t&quot;$&quot;#,##0.00\)"/>
    <numFmt numFmtId="218" formatCode="dd"/>
    <numFmt numFmtId="219" formatCode="_-* #,##0.0_-;\-* #,##0.0_-;_-* &quot;-&quot;??_-;_-@_-"/>
    <numFmt numFmtId="220" formatCode="_-* #,##0_-;\-* #,##0_-;_-* &quot;-&quot;??_-;_-@_-"/>
    <numFmt numFmtId="221" formatCode="#,##0.0"/>
    <numFmt numFmtId="222" formatCode="0.00\ \ "/>
    <numFmt numFmtId="223" formatCode="0.00_)"/>
    <numFmt numFmtId="224" formatCode="d\ \ด\ด\ด"/>
    <numFmt numFmtId="225" formatCode="dd\ mmm"/>
    <numFmt numFmtId="226" formatCode="dd\ \ด\ด\ด"/>
    <numFmt numFmtId="227" formatCode="0.000000"/>
    <numFmt numFmtId="228" formatCode="0.00000000"/>
    <numFmt numFmtId="229" formatCode="0.0000000"/>
    <numFmt numFmtId="230" formatCode="#,##0_ ;\-#,##0\ "/>
    <numFmt numFmtId="231" formatCode="0;[Red]0"/>
    <numFmt numFmtId="232" formatCode="0.00;[Red]0.00"/>
    <numFmt numFmtId="233" formatCode="#,##0.00_ ;\-#,##0.00\ "/>
    <numFmt numFmtId="234" formatCode="#,##0.0_ ;\-#,##0.0\ "/>
    <numFmt numFmtId="235" formatCode="0.0;[Red]0.0"/>
    <numFmt numFmtId="236" formatCode="[$-41E]d\ mmmm\ yyyy"/>
    <numFmt numFmtId="237" formatCode="B1d\-mmm\-yy"/>
    <numFmt numFmtId="238" formatCode="[$-107041E]d\ mmm\ yy;@"/>
    <numFmt numFmtId="239" formatCode="[$-101041E]d\ mmm\ yy;@"/>
    <numFmt numFmtId="240" formatCode="dd\ \ ดดด\ yyyy"/>
    <numFmt numFmtId="241" formatCode="[$-1070000]d/m/yy;@"/>
  </numFmts>
  <fonts count="64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CordiaUPC"/>
      <family val="0"/>
    </font>
    <font>
      <u val="single"/>
      <sz val="14"/>
      <color indexed="12"/>
      <name val="CordiaUPC"/>
      <family val="0"/>
    </font>
    <font>
      <sz val="14"/>
      <name val="Jasmine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4"/>
      <name val="Cordia New"/>
      <family val="0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Cordia New"/>
      <family val="0"/>
    </font>
    <font>
      <b/>
      <sz val="14"/>
      <name val="Cordia New"/>
      <family val="2"/>
    </font>
    <font>
      <sz val="14"/>
      <color indexed="10"/>
      <name val="TH SarabunPSK"/>
      <family val="2"/>
    </font>
    <font>
      <sz val="14"/>
      <name val="DilleniaUPC"/>
      <family val="1"/>
    </font>
    <font>
      <b/>
      <sz val="2"/>
      <color indexed="8"/>
      <name val="Cordia New"/>
      <family val="0"/>
    </font>
    <font>
      <sz val="2"/>
      <color indexed="8"/>
      <name val="Cordia New"/>
      <family val="0"/>
    </font>
    <font>
      <sz val="1.75"/>
      <color indexed="8"/>
      <name val="Cordia New"/>
      <family val="0"/>
    </font>
    <font>
      <sz val="1.5"/>
      <color indexed="8"/>
      <name val="Cordia New"/>
      <family val="0"/>
    </font>
    <font>
      <sz val="8"/>
      <name val="Cordia New"/>
      <family val="0"/>
    </font>
    <font>
      <sz val="14"/>
      <name val="TH SarabunPSK"/>
      <family val="2"/>
    </font>
    <font>
      <b/>
      <sz val="14"/>
      <name val="TH SarabunPSK"/>
      <family val="2"/>
    </font>
    <font>
      <vertAlign val="superscript"/>
      <sz val="14"/>
      <name val="TH SarabunPSK"/>
      <family val="2"/>
    </font>
    <font>
      <b/>
      <sz val="14"/>
      <color indexed="10"/>
      <name val="TH SarabunPSK"/>
      <family val="2"/>
    </font>
    <font>
      <sz val="14.25"/>
      <color indexed="12"/>
      <name val="TH SarabunPSK"/>
      <family val="0"/>
    </font>
    <font>
      <sz val="12"/>
      <color indexed="8"/>
      <name val="TH SarabunPSK"/>
      <family val="0"/>
    </font>
    <font>
      <sz val="12.5"/>
      <color indexed="8"/>
      <name val="TH SarabunPSK"/>
      <family val="0"/>
    </font>
    <font>
      <sz val="12.5"/>
      <color indexed="12"/>
      <name val="TH SarabunPSK"/>
      <family val="0"/>
    </font>
    <font>
      <sz val="11"/>
      <color indexed="8"/>
      <name val="TH SarabunPSK"/>
      <family val="0"/>
    </font>
    <font>
      <sz val="12.5"/>
      <color indexed="10"/>
      <name val="TH SarabunPSK"/>
      <family val="0"/>
    </font>
    <font>
      <sz val="18"/>
      <name val="Cordia New"/>
      <family val="0"/>
    </font>
    <font>
      <b/>
      <sz val="11"/>
      <name val="Cordia New"/>
      <family val="2"/>
    </font>
    <font>
      <sz val="12"/>
      <name val="Cordia New"/>
      <family val="0"/>
    </font>
    <font>
      <b/>
      <sz val="14"/>
      <color indexed="10"/>
      <name val="Cordia New"/>
      <family val="2"/>
    </font>
    <font>
      <b/>
      <sz val="14"/>
      <color indexed="12"/>
      <name val="Cordia New"/>
      <family val="2"/>
    </font>
    <font>
      <b/>
      <sz val="10"/>
      <color indexed="12"/>
      <name val="Cordia New"/>
      <family val="2"/>
    </font>
    <font>
      <b/>
      <sz val="14"/>
      <color indexed="8"/>
      <name val="Cordia New"/>
      <family val="2"/>
    </font>
    <font>
      <sz val="10"/>
      <color indexed="8"/>
      <name val="Cordia New"/>
      <family val="2"/>
    </font>
    <font>
      <sz val="10"/>
      <name val="Cordia New"/>
      <family val="2"/>
    </font>
    <font>
      <sz val="10"/>
      <color indexed="12"/>
      <name val="Cordia New"/>
      <family val="2"/>
    </font>
    <font>
      <b/>
      <sz val="18"/>
      <color indexed="12"/>
      <name val="Cordia New"/>
      <family val="2"/>
    </font>
    <font>
      <sz val="12"/>
      <color indexed="12"/>
      <name val="Cordia New"/>
      <family val="2"/>
    </font>
    <font>
      <sz val="14"/>
      <color indexed="12"/>
      <name val="Cordia New"/>
      <family val="2"/>
    </font>
    <font>
      <b/>
      <sz val="12"/>
      <name val="Cordia New"/>
      <family val="2"/>
    </font>
    <font>
      <sz val="13"/>
      <name val="Cordia New"/>
      <family val="0"/>
    </font>
    <font>
      <b/>
      <sz val="9.75"/>
      <color indexed="8"/>
      <name val="Cordia New"/>
      <family val="0"/>
    </font>
    <font>
      <sz val="9.75"/>
      <color indexed="8"/>
      <name val="Cordia New"/>
      <family val="0"/>
    </font>
    <font>
      <b/>
      <sz val="10"/>
      <color indexed="8"/>
      <name val="Cordia New"/>
      <family val="0"/>
    </font>
    <font>
      <sz val="9"/>
      <color indexed="8"/>
      <name val="Cordia New"/>
      <family val="0"/>
    </font>
    <font>
      <sz val="8"/>
      <color indexed="8"/>
      <name val="Cordia New"/>
      <family val="0"/>
    </font>
    <font>
      <b/>
      <sz val="16"/>
      <color indexed="10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hair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5" fillId="0" borderId="0" xfId="50">
      <alignment/>
      <protection/>
    </xf>
    <xf numFmtId="0" fontId="25" fillId="0" borderId="10" xfId="50" applyFont="1" applyBorder="1" applyAlignment="1">
      <alignment horizontal="center"/>
      <protection/>
    </xf>
    <xf numFmtId="0" fontId="25" fillId="0" borderId="11" xfId="50" applyFont="1" applyBorder="1" applyAlignment="1">
      <alignment horizontal="center"/>
      <protection/>
    </xf>
    <xf numFmtId="0" fontId="15" fillId="0" borderId="12" xfId="50" applyBorder="1">
      <alignment/>
      <protection/>
    </xf>
    <xf numFmtId="0" fontId="15" fillId="0" borderId="12" xfId="50" applyFont="1" applyBorder="1" applyAlignment="1">
      <alignment horizontal="center"/>
      <protection/>
    </xf>
    <xf numFmtId="0" fontId="15" fillId="0" borderId="12" xfId="50" applyBorder="1" applyAlignment="1">
      <alignment horizontal="center"/>
      <protection/>
    </xf>
    <xf numFmtId="203" fontId="15" fillId="0" borderId="12" xfId="50" applyNumberFormat="1" applyBorder="1" applyAlignment="1">
      <alignment horizontal="center"/>
      <protection/>
    </xf>
    <xf numFmtId="203" fontId="27" fillId="0" borderId="12" xfId="35" applyNumberFormat="1" applyFont="1" applyBorder="1" applyAlignment="1">
      <alignment horizontal="center" vertical="center"/>
      <protection/>
    </xf>
    <xf numFmtId="203" fontId="24" fillId="0" borderId="12" xfId="50" applyNumberFormat="1" applyFont="1" applyBorder="1" applyAlignment="1">
      <alignment horizontal="center"/>
      <protection/>
    </xf>
    <xf numFmtId="0" fontId="15" fillId="18" borderId="12" xfId="50" applyFill="1" applyBorder="1" applyAlignment="1">
      <alignment horizontal="center"/>
      <protection/>
    </xf>
    <xf numFmtId="203" fontId="15" fillId="18" borderId="12" xfId="50" applyNumberFormat="1" applyFill="1" applyBorder="1" applyAlignment="1">
      <alignment horizontal="center"/>
      <protection/>
    </xf>
    <xf numFmtId="203" fontId="27" fillId="18" borderId="12" xfId="35" applyNumberFormat="1" applyFont="1" applyFill="1" applyBorder="1" applyAlignment="1">
      <alignment horizontal="center" vertical="center"/>
      <protection/>
    </xf>
    <xf numFmtId="203" fontId="24" fillId="18" borderId="12" xfId="50" applyNumberFormat="1" applyFont="1" applyFill="1" applyBorder="1" applyAlignment="1">
      <alignment horizontal="center"/>
      <protection/>
    </xf>
    <xf numFmtId="203" fontId="27" fillId="0" borderId="13" xfId="35" applyNumberFormat="1" applyFont="1" applyBorder="1" applyAlignment="1">
      <alignment horizontal="center" vertical="center"/>
      <protection/>
    </xf>
    <xf numFmtId="0" fontId="25" fillId="0" borderId="0" xfId="50" applyFont="1" applyAlignment="1">
      <alignment horizontal="center"/>
      <protection/>
    </xf>
    <xf numFmtId="0" fontId="15" fillId="0" borderId="14" xfId="50" applyBorder="1" applyAlignment="1">
      <alignment horizontal="center"/>
      <protection/>
    </xf>
    <xf numFmtId="0" fontId="15" fillId="0" borderId="13" xfId="50" applyBorder="1" applyAlignment="1">
      <alignment horizontal="center"/>
      <protection/>
    </xf>
    <xf numFmtId="203" fontId="15" fillId="0" borderId="13" xfId="50" applyNumberFormat="1" applyBorder="1" applyAlignment="1">
      <alignment horizontal="center"/>
      <protection/>
    </xf>
    <xf numFmtId="0" fontId="15" fillId="0" borderId="15" xfId="50" applyBorder="1" applyAlignment="1">
      <alignment horizontal="center"/>
      <protection/>
    </xf>
    <xf numFmtId="0" fontId="15" fillId="0" borderId="16" xfId="50" applyBorder="1">
      <alignment/>
      <protection/>
    </xf>
    <xf numFmtId="0" fontId="15" fillId="0" borderId="16" xfId="50" applyFont="1" applyBorder="1" applyAlignment="1">
      <alignment horizontal="center"/>
      <protection/>
    </xf>
    <xf numFmtId="0" fontId="15" fillId="0" borderId="16" xfId="50" applyBorder="1" applyAlignment="1">
      <alignment horizontal="center"/>
      <protection/>
    </xf>
    <xf numFmtId="203" fontId="15" fillId="0" borderId="16" xfId="50" applyNumberFormat="1" applyBorder="1" applyAlignment="1">
      <alignment horizontal="center"/>
      <protection/>
    </xf>
    <xf numFmtId="0" fontId="15" fillId="0" borderId="17" xfId="50" applyBorder="1" applyAlignment="1">
      <alignment horizontal="center"/>
      <protection/>
    </xf>
    <xf numFmtId="203" fontId="24" fillId="0" borderId="16" xfId="50" applyNumberFormat="1" applyFont="1" applyBorder="1" applyAlignment="1">
      <alignment horizontal="center"/>
      <protection/>
    </xf>
    <xf numFmtId="0" fontId="33" fillId="0" borderId="0" xfId="36" applyFont="1" applyAlignment="1">
      <alignment horizontal="center"/>
      <protection/>
    </xf>
    <xf numFmtId="0" fontId="34" fillId="0" borderId="0" xfId="36" applyFont="1" applyAlignment="1">
      <alignment horizontal="center"/>
      <protection/>
    </xf>
    <xf numFmtId="0" fontId="33" fillId="0" borderId="0" xfId="36" applyFont="1">
      <alignment/>
      <protection/>
    </xf>
    <xf numFmtId="203" fontId="34" fillId="0" borderId="0" xfId="36" applyNumberFormat="1" applyFont="1" applyAlignment="1">
      <alignment horizontal="center"/>
      <protection/>
    </xf>
    <xf numFmtId="0" fontId="34" fillId="0" borderId="0" xfId="36" applyFont="1" applyAlignment="1">
      <alignment horizontal="left"/>
      <protection/>
    </xf>
    <xf numFmtId="0" fontId="33" fillId="0" borderId="0" xfId="38" applyFont="1">
      <alignment/>
      <protection/>
    </xf>
    <xf numFmtId="17" fontId="33" fillId="19" borderId="0" xfId="38" applyNumberFormat="1" applyFont="1" applyFill="1">
      <alignment/>
      <protection/>
    </xf>
    <xf numFmtId="0" fontId="33" fillId="0" borderId="0" xfId="38" applyFont="1" applyAlignment="1">
      <alignment horizontal="center"/>
      <protection/>
    </xf>
    <xf numFmtId="0" fontId="33" fillId="0" borderId="18" xfId="36" applyFont="1" applyBorder="1" applyAlignment="1">
      <alignment horizontal="center"/>
      <protection/>
    </xf>
    <xf numFmtId="0" fontId="33" fillId="0" borderId="19" xfId="36" applyFont="1" applyBorder="1" applyAlignment="1">
      <alignment horizontal="center"/>
      <protection/>
    </xf>
    <xf numFmtId="0" fontId="33" fillId="0" borderId="19" xfId="36" applyFont="1" applyBorder="1">
      <alignment/>
      <protection/>
    </xf>
    <xf numFmtId="0" fontId="34" fillId="0" borderId="20" xfId="36" applyFont="1" applyBorder="1" applyAlignment="1">
      <alignment horizontal="center"/>
      <protection/>
    </xf>
    <xf numFmtId="2" fontId="33" fillId="0" borderId="0" xfId="0" applyNumberFormat="1" applyFont="1" applyAlignment="1">
      <alignment/>
    </xf>
    <xf numFmtId="0" fontId="33" fillId="0" borderId="0" xfId="37" applyFont="1" applyAlignment="1">
      <alignment horizontal="center"/>
      <protection/>
    </xf>
    <xf numFmtId="2" fontId="33" fillId="0" borderId="20" xfId="36" applyNumberFormat="1" applyFont="1" applyBorder="1" applyAlignment="1">
      <alignment horizontal="center"/>
      <protection/>
    </xf>
    <xf numFmtId="0" fontId="33" fillId="0" borderId="20" xfId="36" applyFont="1" applyBorder="1" applyAlignment="1">
      <alignment horizontal="center"/>
      <protection/>
    </xf>
    <xf numFmtId="0" fontId="33" fillId="0" borderId="20" xfId="36" applyFont="1" applyBorder="1">
      <alignment/>
      <protection/>
    </xf>
    <xf numFmtId="203" fontId="33" fillId="0" borderId="0" xfId="37" applyNumberFormat="1" applyFont="1" applyAlignment="1">
      <alignment horizontal="center"/>
      <protection/>
    </xf>
    <xf numFmtId="203" fontId="26" fillId="0" borderId="0" xfId="37" applyNumberFormat="1" applyFont="1" applyAlignment="1">
      <alignment horizontal="center"/>
      <protection/>
    </xf>
    <xf numFmtId="0" fontId="33" fillId="0" borderId="21" xfId="36" applyFont="1" applyBorder="1">
      <alignment/>
      <protection/>
    </xf>
    <xf numFmtId="0" fontId="33" fillId="0" borderId="0" xfId="37" applyFont="1">
      <alignment/>
      <protection/>
    </xf>
    <xf numFmtId="0" fontId="33" fillId="0" borderId="22" xfId="36" applyFont="1" applyBorder="1" applyAlignment="1">
      <alignment horizontal="centerContinuous"/>
      <protection/>
    </xf>
    <xf numFmtId="0" fontId="33" fillId="0" borderId="23" xfId="36" applyFont="1" applyBorder="1" applyAlignment="1">
      <alignment horizontal="centerContinuous"/>
      <protection/>
    </xf>
    <xf numFmtId="0" fontId="33" fillId="0" borderId="24" xfId="36" applyFont="1" applyBorder="1" applyAlignment="1">
      <alignment horizontal="centerContinuous"/>
      <protection/>
    </xf>
    <xf numFmtId="0" fontId="33" fillId="0" borderId="25" xfId="36" applyFont="1" applyBorder="1">
      <alignment/>
      <protection/>
    </xf>
    <xf numFmtId="2" fontId="33" fillId="0" borderId="25" xfId="36" applyNumberFormat="1" applyFont="1" applyBorder="1" applyAlignment="1">
      <alignment horizontal="center"/>
      <protection/>
    </xf>
    <xf numFmtId="0" fontId="33" fillId="0" borderId="22" xfId="36" applyFont="1" applyBorder="1">
      <alignment/>
      <protection/>
    </xf>
    <xf numFmtId="0" fontId="33" fillId="0" borderId="23" xfId="36" applyFont="1" applyBorder="1" applyAlignment="1">
      <alignment horizontal="center"/>
      <protection/>
    </xf>
    <xf numFmtId="207" fontId="33" fillId="0" borderId="25" xfId="36" applyNumberFormat="1" applyFont="1" applyBorder="1" applyAlignment="1">
      <alignment horizontal="center"/>
      <protection/>
    </xf>
    <xf numFmtId="0" fontId="33" fillId="0" borderId="23" xfId="36" applyFont="1" applyBorder="1">
      <alignment/>
      <protection/>
    </xf>
    <xf numFmtId="2" fontId="34" fillId="0" borderId="25" xfId="36" applyNumberFormat="1" applyFont="1" applyBorder="1" applyAlignment="1">
      <alignment horizontal="center"/>
      <protection/>
    </xf>
    <xf numFmtId="203" fontId="36" fillId="0" borderId="0" xfId="36" applyNumberFormat="1" applyFont="1" applyAlignment="1">
      <alignment horizontal="right"/>
      <protection/>
    </xf>
    <xf numFmtId="2" fontId="36" fillId="0" borderId="0" xfId="36" applyNumberFormat="1" applyFont="1" applyAlignment="1">
      <alignment horizontal="center"/>
      <protection/>
    </xf>
    <xf numFmtId="49" fontId="34" fillId="0" borderId="0" xfId="36" applyNumberFormat="1" applyFont="1" applyAlignment="1">
      <alignment horizontal="center"/>
      <protection/>
    </xf>
    <xf numFmtId="0" fontId="25" fillId="0" borderId="25" xfId="50" applyFont="1" applyBorder="1">
      <alignment/>
      <protection/>
    </xf>
    <xf numFmtId="0" fontId="25" fillId="0" borderId="25" xfId="50" applyFont="1" applyBorder="1" applyAlignment="1">
      <alignment horizontal="center"/>
      <protection/>
    </xf>
    <xf numFmtId="0" fontId="44" fillId="0" borderId="25" xfId="50" applyFont="1" applyBorder="1">
      <alignment/>
      <protection/>
    </xf>
    <xf numFmtId="0" fontId="25" fillId="0" borderId="0" xfId="50" applyFont="1">
      <alignment/>
      <protection/>
    </xf>
    <xf numFmtId="0" fontId="25" fillId="0" borderId="22" xfId="50" applyFont="1" applyBorder="1">
      <alignment/>
      <protection/>
    </xf>
    <xf numFmtId="0" fontId="25" fillId="0" borderId="23" xfId="50" applyFont="1" applyBorder="1">
      <alignment/>
      <protection/>
    </xf>
    <xf numFmtId="0" fontId="25" fillId="0" borderId="23" xfId="50" applyFont="1" applyBorder="1" applyAlignment="1">
      <alignment horizontal="center"/>
      <protection/>
    </xf>
    <xf numFmtId="0" fontId="45" fillId="20" borderId="25" xfId="50" applyFont="1" applyFill="1" applyBorder="1" applyAlignment="1">
      <alignment/>
      <protection/>
    </xf>
    <xf numFmtId="2" fontId="25" fillId="20" borderId="24" xfId="50" applyNumberFormat="1" applyFont="1" applyFill="1" applyBorder="1" applyAlignment="1">
      <alignment horizontal="center"/>
      <protection/>
    </xf>
    <xf numFmtId="0" fontId="25" fillId="0" borderId="18" xfId="50" applyFont="1" applyBorder="1">
      <alignment/>
      <protection/>
    </xf>
    <xf numFmtId="0" fontId="25" fillId="0" borderId="18" xfId="50" applyFont="1" applyBorder="1" applyAlignment="1">
      <alignment horizontal="center"/>
      <protection/>
    </xf>
    <xf numFmtId="207" fontId="46" fillId="0" borderId="18" xfId="50" applyNumberFormat="1" applyFont="1" applyFill="1" applyBorder="1">
      <alignment/>
      <protection/>
    </xf>
    <xf numFmtId="0" fontId="47" fillId="18" borderId="18" xfId="50" applyFont="1" applyFill="1" applyBorder="1">
      <alignment/>
      <protection/>
    </xf>
    <xf numFmtId="0" fontId="48" fillId="18" borderId="18" xfId="50" applyFont="1" applyFill="1" applyBorder="1">
      <alignment/>
      <protection/>
    </xf>
    <xf numFmtId="0" fontId="15" fillId="0" borderId="0" xfId="50" applyFill="1" applyBorder="1">
      <alignment/>
      <protection/>
    </xf>
    <xf numFmtId="0" fontId="49" fillId="0" borderId="0" xfId="50" applyFont="1" applyFill="1" applyBorder="1" applyAlignment="1">
      <alignment/>
      <protection/>
    </xf>
    <xf numFmtId="0" fontId="25" fillId="21" borderId="18" xfId="50" applyFont="1" applyFill="1" applyBorder="1" applyAlignment="1">
      <alignment horizontal="center" vertical="center"/>
      <protection/>
    </xf>
    <xf numFmtId="1" fontId="49" fillId="0" borderId="25" xfId="50" applyNumberFormat="1" applyFont="1" applyBorder="1" applyAlignment="1">
      <alignment horizontal="center" vertical="center"/>
      <protection/>
    </xf>
    <xf numFmtId="1" fontId="49" fillId="0" borderId="25" xfId="50" applyNumberFormat="1" applyFont="1" applyFill="1" applyBorder="1" applyAlignment="1">
      <alignment horizontal="center" vertical="center"/>
      <protection/>
    </xf>
    <xf numFmtId="0" fontId="25" fillId="0" borderId="25" xfId="50" applyFont="1" applyBorder="1" applyAlignment="1">
      <alignment horizontal="center" vertical="center"/>
      <protection/>
    </xf>
    <xf numFmtId="0" fontId="47" fillId="18" borderId="25" xfId="50" applyFont="1" applyFill="1" applyBorder="1" applyAlignment="1">
      <alignment horizontal="center" vertical="center"/>
      <protection/>
    </xf>
    <xf numFmtId="0" fontId="25" fillId="0" borderId="0" xfId="50" applyFont="1" applyFill="1" applyBorder="1" applyAlignment="1">
      <alignment horizontal="center" vertical="center"/>
      <protection/>
    </xf>
    <xf numFmtId="0" fontId="15" fillId="0" borderId="0" xfId="50" applyFill="1" applyBorder="1" applyAlignment="1">
      <alignment horizontal="center" vertical="center"/>
      <protection/>
    </xf>
    <xf numFmtId="17" fontId="25" fillId="21" borderId="19" xfId="50" applyNumberFormat="1" applyFont="1" applyFill="1" applyBorder="1" applyAlignment="1">
      <alignment horizontal="center" vertical="center"/>
      <protection/>
    </xf>
    <xf numFmtId="1" fontId="50" fillId="0" borderId="25" xfId="50" applyNumberFormat="1" applyFont="1" applyBorder="1" applyAlignment="1">
      <alignment horizontal="center"/>
      <protection/>
    </xf>
    <xf numFmtId="1" fontId="50" fillId="0" borderId="25" xfId="50" applyNumberFormat="1" applyFont="1" applyFill="1" applyBorder="1" applyAlignment="1">
      <alignment horizontal="center"/>
      <protection/>
    </xf>
    <xf numFmtId="0" fontId="51" fillId="0" borderId="23" xfId="50" applyFont="1" applyBorder="1" applyAlignment="1">
      <alignment horizontal="center"/>
      <protection/>
    </xf>
    <xf numFmtId="0" fontId="51" fillId="0" borderId="25" xfId="50" applyFont="1" applyBorder="1" applyAlignment="1">
      <alignment horizontal="center"/>
      <protection/>
    </xf>
    <xf numFmtId="0" fontId="52" fillId="18" borderId="25" xfId="50" applyFont="1" applyFill="1" applyBorder="1" applyAlignment="1">
      <alignment horizontal="center"/>
      <protection/>
    </xf>
    <xf numFmtId="0" fontId="15" fillId="0" borderId="0" xfId="50" applyFont="1" applyFill="1" applyBorder="1" applyAlignment="1">
      <alignment horizontal="center"/>
      <protection/>
    </xf>
    <xf numFmtId="203" fontId="15" fillId="0" borderId="0" xfId="50" applyNumberFormat="1" applyFill="1" applyBorder="1">
      <alignment/>
      <protection/>
    </xf>
    <xf numFmtId="203" fontId="24" fillId="0" borderId="0" xfId="50" applyNumberFormat="1" applyFont="1" applyFill="1" applyBorder="1">
      <alignment/>
      <protection/>
    </xf>
    <xf numFmtId="0" fontId="25" fillId="0" borderId="26" xfId="50" applyFont="1" applyBorder="1" applyAlignment="1">
      <alignment horizontal="right"/>
      <protection/>
    </xf>
    <xf numFmtId="203" fontId="24" fillId="0" borderId="27" xfId="50" applyNumberFormat="1" applyFont="1" applyFill="1" applyBorder="1" applyAlignment="1">
      <alignment horizontal="right"/>
      <protection/>
    </xf>
    <xf numFmtId="207" fontId="15" fillId="0" borderId="28" xfId="50" applyNumberFormat="1" applyBorder="1">
      <alignment/>
      <protection/>
    </xf>
    <xf numFmtId="2" fontId="45" fillId="0" borderId="28" xfId="50" applyNumberFormat="1" applyFont="1" applyBorder="1">
      <alignment/>
      <protection/>
    </xf>
    <xf numFmtId="2" fontId="45" fillId="22" borderId="28" xfId="50" applyNumberFormat="1" applyFont="1" applyFill="1" applyBorder="1">
      <alignment/>
      <protection/>
    </xf>
    <xf numFmtId="2" fontId="45" fillId="7" borderId="28" xfId="50" applyNumberFormat="1" applyFont="1" applyFill="1" applyBorder="1" applyAlignment="1">
      <alignment horizontal="center"/>
      <protection/>
    </xf>
    <xf numFmtId="0" fontId="15" fillId="0" borderId="0" xfId="50" applyFill="1" applyBorder="1" applyAlignment="1">
      <alignment horizontal="center"/>
      <protection/>
    </xf>
    <xf numFmtId="0" fontId="53" fillId="0" borderId="0" xfId="51" applyFont="1" applyBorder="1" applyAlignment="1">
      <alignment horizontal="center"/>
      <protection/>
    </xf>
    <xf numFmtId="240" fontId="54" fillId="0" borderId="0" xfId="51" applyNumberFormat="1" applyFont="1" applyFill="1" applyBorder="1" applyAlignment="1">
      <alignment horizontal="center"/>
      <protection/>
    </xf>
    <xf numFmtId="0" fontId="25" fillId="0" borderId="29" xfId="50" applyFont="1" applyBorder="1" applyAlignment="1">
      <alignment horizontal="right" vertical="center"/>
      <protection/>
    </xf>
    <xf numFmtId="207" fontId="15" fillId="0" borderId="27" xfId="50" applyNumberFormat="1" applyFont="1" applyFill="1" applyBorder="1" applyAlignment="1">
      <alignment horizontal="center"/>
      <protection/>
    </xf>
    <xf numFmtId="207" fontId="15" fillId="0" borderId="27" xfId="50" applyNumberFormat="1" applyBorder="1" applyAlignment="1">
      <alignment horizontal="right"/>
      <protection/>
    </xf>
    <xf numFmtId="207" fontId="15" fillId="0" borderId="27" xfId="50" applyNumberFormat="1" applyBorder="1">
      <alignment/>
      <protection/>
    </xf>
    <xf numFmtId="203" fontId="45" fillId="0" borderId="27" xfId="50" applyNumberFormat="1" applyFont="1" applyBorder="1">
      <alignment/>
      <protection/>
    </xf>
    <xf numFmtId="2" fontId="45" fillId="0" borderId="27" xfId="50" applyNumberFormat="1" applyFont="1" applyBorder="1">
      <alignment/>
      <protection/>
    </xf>
    <xf numFmtId="2" fontId="45" fillId="22" borderId="27" xfId="50" applyNumberFormat="1" applyFont="1" applyFill="1" applyBorder="1">
      <alignment/>
      <protection/>
    </xf>
    <xf numFmtId="2" fontId="45" fillId="7" borderId="27" xfId="50" applyNumberFormat="1" applyFont="1" applyFill="1" applyBorder="1" applyAlignment="1">
      <alignment horizontal="center"/>
      <protection/>
    </xf>
    <xf numFmtId="0" fontId="55" fillId="0" borderId="0" xfId="51" applyFont="1" applyBorder="1" applyAlignment="1">
      <alignment horizontal="center"/>
      <protection/>
    </xf>
    <xf numFmtId="0" fontId="15" fillId="0" borderId="0" xfId="51" applyFont="1" applyFill="1" applyBorder="1" applyAlignment="1">
      <alignment horizontal="center"/>
      <protection/>
    </xf>
    <xf numFmtId="203" fontId="15" fillId="0" borderId="0" xfId="51" applyNumberFormat="1" applyFont="1" applyFill="1" applyBorder="1" applyAlignment="1">
      <alignment horizontal="center"/>
      <protection/>
    </xf>
    <xf numFmtId="2" fontId="56" fillId="7" borderId="27" xfId="50" applyNumberFormat="1" applyFont="1" applyFill="1" applyBorder="1" applyAlignment="1">
      <alignment horizontal="center"/>
      <protection/>
    </xf>
    <xf numFmtId="0" fontId="55" fillId="0" borderId="0" xfId="51" applyFont="1" applyFill="1" applyBorder="1" applyAlignment="1">
      <alignment horizontal="center"/>
      <protection/>
    </xf>
    <xf numFmtId="203" fontId="24" fillId="0" borderId="0" xfId="50" applyNumberFormat="1" applyFont="1" applyBorder="1" applyAlignment="1">
      <alignment horizontal="center"/>
      <protection/>
    </xf>
    <xf numFmtId="203" fontId="15" fillId="0" borderId="0" xfId="50" applyNumberFormat="1" applyFill="1" applyBorder="1" applyAlignment="1">
      <alignment horizontal="center"/>
      <protection/>
    </xf>
    <xf numFmtId="0" fontId="24" fillId="0" borderId="27" xfId="50" applyFont="1" applyFill="1" applyBorder="1" applyAlignment="1">
      <alignment horizontal="right"/>
      <protection/>
    </xf>
    <xf numFmtId="0" fontId="15" fillId="0" borderId="27" xfId="50" applyFill="1" applyBorder="1">
      <alignment/>
      <protection/>
    </xf>
    <xf numFmtId="0" fontId="51" fillId="0" borderId="0" xfId="50" applyFont="1" applyFill="1" applyBorder="1" applyAlignment="1">
      <alignment horizontal="center"/>
      <protection/>
    </xf>
    <xf numFmtId="0" fontId="24" fillId="0" borderId="0" xfId="50" applyFont="1" applyFill="1" applyBorder="1">
      <alignment/>
      <protection/>
    </xf>
    <xf numFmtId="0" fontId="15" fillId="0" borderId="27" xfId="50" applyBorder="1">
      <alignment/>
      <protection/>
    </xf>
    <xf numFmtId="0" fontId="15" fillId="0" borderId="0" xfId="50" applyBorder="1" applyAlignment="1">
      <alignment horizontal="center"/>
      <protection/>
    </xf>
    <xf numFmtId="0" fontId="15" fillId="0" borderId="27" xfId="50" applyFont="1" applyBorder="1">
      <alignment/>
      <protection/>
    </xf>
    <xf numFmtId="0" fontId="15" fillId="0" borderId="30" xfId="50" applyBorder="1">
      <alignment/>
      <protection/>
    </xf>
    <xf numFmtId="2" fontId="57" fillId="0" borderId="30" xfId="50" applyNumberFormat="1" applyFont="1" applyBorder="1">
      <alignment/>
      <protection/>
    </xf>
    <xf numFmtId="2" fontId="15" fillId="22" borderId="30" xfId="50" applyNumberFormat="1" applyFont="1" applyFill="1" applyBorder="1">
      <alignment/>
      <protection/>
    </xf>
    <xf numFmtId="2" fontId="15" fillId="7" borderId="30" xfId="50" applyNumberFormat="1" applyFont="1" applyFill="1" applyBorder="1" applyAlignment="1">
      <alignment horizontal="center"/>
      <protection/>
    </xf>
    <xf numFmtId="207" fontId="46" fillId="0" borderId="28" xfId="50" applyNumberFormat="1" applyFont="1" applyFill="1" applyBorder="1" applyAlignment="1">
      <alignment horizontal="center"/>
      <protection/>
    </xf>
    <xf numFmtId="207" fontId="46" fillId="0" borderId="27" xfId="50" applyNumberFormat="1" applyFont="1" applyFill="1" applyBorder="1" applyAlignment="1">
      <alignment horizontal="center"/>
      <protection/>
    </xf>
    <xf numFmtId="207" fontId="47" fillId="0" borderId="28" xfId="50" applyNumberFormat="1" applyFont="1" applyBorder="1" applyAlignment="1">
      <alignment horizontal="right"/>
      <protection/>
    </xf>
    <xf numFmtId="207" fontId="47" fillId="0" borderId="27" xfId="50" applyNumberFormat="1" applyFont="1" applyBorder="1" applyAlignment="1">
      <alignment horizontal="right"/>
      <protection/>
    </xf>
    <xf numFmtId="203" fontId="46" fillId="0" borderId="27" xfId="50" applyNumberFormat="1" applyFont="1" applyFill="1" applyBorder="1" applyAlignment="1">
      <alignment horizontal="right"/>
      <protection/>
    </xf>
    <xf numFmtId="2" fontId="63" fillId="7" borderId="27" xfId="50" applyNumberFormat="1" applyFont="1" applyFill="1" applyBorder="1" applyAlignment="1">
      <alignment horizontal="center"/>
      <protection/>
    </xf>
    <xf numFmtId="0" fontId="15" fillId="7" borderId="0" xfId="50" applyFont="1" applyFill="1">
      <alignment/>
      <protection/>
    </xf>
    <xf numFmtId="0" fontId="34" fillId="23" borderId="20" xfId="36" applyFont="1" applyFill="1" applyBorder="1" applyAlignment="1">
      <alignment horizontal="center"/>
      <protection/>
    </xf>
    <xf numFmtId="2" fontId="26" fillId="23" borderId="0" xfId="0" applyNumberFormat="1" applyFont="1" applyFill="1" applyAlignment="1">
      <alignment/>
    </xf>
    <xf numFmtId="0" fontId="26" fillId="23" borderId="0" xfId="37" applyFont="1" applyFill="1" applyAlignment="1">
      <alignment horizontal="center"/>
      <protection/>
    </xf>
    <xf numFmtId="2" fontId="26" fillId="23" borderId="20" xfId="36" applyNumberFormat="1" applyFont="1" applyFill="1" applyBorder="1" applyAlignment="1">
      <alignment horizontal="center"/>
      <protection/>
    </xf>
    <xf numFmtId="0" fontId="24" fillId="0" borderId="31" xfId="50" applyFont="1" applyBorder="1" applyAlignment="1">
      <alignment horizontal="center" vertical="center"/>
      <protection/>
    </xf>
    <xf numFmtId="0" fontId="26" fillId="24" borderId="0" xfId="38" applyFont="1" applyFill="1" applyAlignment="1">
      <alignment horizontal="center"/>
      <protection/>
    </xf>
    <xf numFmtId="0" fontId="43" fillId="0" borderId="0" xfId="50" applyFont="1" applyAlignment="1">
      <alignment horizontal="center" vertical="center"/>
      <protection/>
    </xf>
    <xf numFmtId="0" fontId="15" fillId="0" borderId="0" xfId="50" applyFont="1" applyAlignment="1">
      <alignment horizontal="center"/>
      <protection/>
    </xf>
    <xf numFmtId="0" fontId="15" fillId="0" borderId="0" xfId="50" applyAlignment="1">
      <alignment horizontal="center"/>
      <protection/>
    </xf>
    <xf numFmtId="0" fontId="15" fillId="7" borderId="0" xfId="50" applyFont="1" applyFill="1" applyAlignment="1">
      <alignment horizontal="center"/>
      <protection/>
    </xf>
    <xf numFmtId="0" fontId="15" fillId="7" borderId="0" xfId="50" applyFill="1" applyAlignment="1">
      <alignment horizontal="center"/>
      <protection/>
    </xf>
    <xf numFmtId="0" fontId="49" fillId="19" borderId="0" xfId="50" applyFont="1" applyFill="1" applyBorder="1" applyAlignment="1">
      <alignment horizontal="center"/>
      <protection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40111" xfId="35"/>
    <cellStyle name="Normal_x11131_x11231(2)" xfId="36"/>
    <cellStyle name="Normal_X40" xfId="37"/>
    <cellStyle name="Normal_X90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Currency" xfId="44"/>
    <cellStyle name="Currency [0]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_Unit  Y.1C(June, 2011)" xfId="50"/>
    <cellStyle name="ปกติ_ฝนที่แพร่" xfId="51"/>
    <cellStyle name="ป้อนค่า" xfId="52"/>
    <cellStyle name="ปานกลาง" xfId="53"/>
    <cellStyle name="Percent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ผลการพยากรณ์ปริมาณน้ำ โดยใช้</a:t>
            </a:r>
            <a:r>
              <a:rPr lang="en-US" cap="none" sz="200" b="1" i="0" u="none" baseline="0">
                <a:solidFill>
                  <a:srgbClr val="000000"/>
                </a:solidFill>
              </a:rPr>
              <a:t>UH</a:t>
            </a:r>
            <a:r>
              <a:rPr lang="en-US" cap="none" sz="200" b="1" i="0" u="none" baseline="0">
                <a:solidFill>
                  <a:srgbClr val="000000"/>
                </a:solidFill>
              </a:rPr>
              <a:t>กับปริมาณน้ำฝน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ฝนปี49!#REF!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ฝนปี49!#REF!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71572"/>
        <c:axId val="2444149"/>
      </c:lineChart>
      <c:catAx>
        <c:axId val="271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</a:rPr>
                  <a:t>หน่วย - 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444149"/>
        <c:crosses val="autoZero"/>
        <c:auto val="1"/>
        <c:lblOffset val="100"/>
        <c:tickLblSkip val="1"/>
        <c:noMultiLvlLbl val="0"/>
      </c:catAx>
      <c:valAx>
        <c:axId val="2444149"/>
        <c:scaling>
          <c:orientation val="minMax"/>
          <c:max val="1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</a:rPr>
                  <a:t>ปริมาณน้ำ - ลบ.ม./วินาที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71572"/>
        <c:crossesAt val="1"/>
        <c:crossBetween val="between"/>
        <c:dispUnits/>
        <c:majorUnit val="400"/>
        <c:min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FF"/>
                </a:solidFill>
              </a:rPr>
              <a:t>ปริมาณน้ำท่ารายวันสถานี </a:t>
            </a:r>
            <a:r>
              <a:rPr lang="en-US" cap="none" sz="1425" b="0" i="0" u="none" baseline="0">
                <a:solidFill>
                  <a:srgbClr val="0000FF"/>
                </a:solidFill>
              </a:rPr>
              <a:t>N.1 </a:t>
            </a:r>
            <a:r>
              <a:rPr lang="en-US" cap="none" sz="1425" b="0" i="0" u="none" baseline="0">
                <a:solidFill>
                  <a:srgbClr val="0000FF"/>
                </a:solidFill>
              </a:rPr>
              <a:t>ระหว่างวันที่ 1- 31 ส.ค. 2549</a:t>
            </a:r>
          </a:p>
        </c:rich>
      </c:tx>
      <c:layout>
        <c:manualLayout>
          <c:xMode val="factor"/>
          <c:yMode val="factor"/>
          <c:x val="-0.003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75"/>
          <c:w val="0.846"/>
          <c:h val="0.77325"/>
        </c:manualLayout>
      </c:layout>
      <c:barChart>
        <c:barDir val="col"/>
        <c:grouping val="clustered"/>
        <c:varyColors val="0"/>
        <c:ser>
          <c:idx val="0"/>
          <c:order val="1"/>
          <c:tx>
            <c:v>ปริมาณฝน</c:v>
          </c:tx>
          <c:spPr>
            <a:gradFill rotWithShape="1">
              <a:gsLst>
                <a:gs pos="0">
                  <a:srgbClr val="CCFFFF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'[1]2537(2)'!$B$5:$B$35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'analysis-49'!$D$5:$D$35</c:f>
              <c:numCache/>
            </c:numRef>
          </c:val>
        </c:ser>
        <c:axId val="21997342"/>
        <c:axId val="63758351"/>
      </c:barChart>
      <c:lineChart>
        <c:grouping val="standard"/>
        <c:varyColors val="0"/>
        <c:ser>
          <c:idx val="1"/>
          <c:order val="0"/>
          <c:tx>
            <c:v>ปริมาณน้ำ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'analysis-49'!$B$5:$B$35</c:f>
              <c:numCache/>
            </c:numRef>
          </c:cat>
          <c:val>
            <c:numRef>
              <c:f>'analysis-49'!$C$5:$C$35</c:f>
              <c:numCache/>
            </c:numRef>
          </c:val>
          <c:smooth val="1"/>
        </c:ser>
        <c:marker val="1"/>
        <c:axId val="36954248"/>
        <c:axId val="64152777"/>
      </c:lineChart>
      <c:catAx>
        <c:axId val="36954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</a:rPr>
                  <a:t> วันที่</a:t>
                </a:r>
              </a:p>
            </c:rich>
          </c:tx>
          <c:layout>
            <c:manualLayout>
              <c:xMode val="factor"/>
              <c:yMode val="factor"/>
              <c:x val="-0.0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</a:defRPr>
            </a:pPr>
          </a:p>
        </c:txPr>
        <c:crossAx val="64152777"/>
        <c:crosses val="autoZero"/>
        <c:auto val="1"/>
        <c:lblOffset val="100"/>
        <c:tickLblSkip val="1"/>
        <c:noMultiLvlLbl val="0"/>
      </c:catAx>
      <c:valAx>
        <c:axId val="64152777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FF"/>
                    </a:solidFill>
                  </a:rPr>
                  <a:t>ปริมาณน้ำท่า   -   ลบ.ม./วิ</a:t>
                </a:r>
              </a:p>
            </c:rich>
          </c:tx>
          <c:layout>
            <c:manualLayout>
              <c:xMode val="factor"/>
              <c:yMode val="factor"/>
              <c:x val="-0.03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FF"/>
                </a:solidFill>
              </a:defRPr>
            </a:pPr>
          </a:p>
        </c:txPr>
        <c:crossAx val="36954248"/>
        <c:crossesAt val="1"/>
        <c:crossBetween val="midCat"/>
        <c:dispUnits/>
        <c:majorUnit val="500"/>
        <c:minorUnit val="100"/>
      </c:valAx>
      <c:catAx>
        <c:axId val="21997342"/>
        <c:scaling>
          <c:orientation val="minMax"/>
        </c:scaling>
        <c:axPos val="t"/>
        <c:delete val="1"/>
        <c:majorTickMark val="out"/>
        <c:minorTickMark val="none"/>
        <c:tickLblPos val="nextTo"/>
        <c:crossAx val="63758351"/>
        <c:crosses val="autoZero"/>
        <c:auto val="1"/>
        <c:lblOffset val="100"/>
        <c:tickLblSkip val="1"/>
        <c:noMultiLvlLbl val="0"/>
      </c:catAx>
      <c:valAx>
        <c:axId val="63758351"/>
        <c:scaling>
          <c:orientation val="maxMin"/>
          <c:max val="25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FF0000"/>
                </a:solidFill>
              </a:defRPr>
            </a:pPr>
          </a:p>
        </c:txPr>
        <c:crossAx val="21997342"/>
        <c:crosses val="max"/>
        <c:crossBetween val="midCat"/>
        <c:dispUnits/>
        <c:majorUnit val="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8"/>
          <c:y val="0.2275"/>
          <c:w val="0.12825"/>
          <c:h val="0.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ผลการพยากรณ์ปริมาณน้ำ โดยใช้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UH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กับปริมาณน้ำฝน</a:t>
            </a:r>
          </a:p>
        </c:rich>
      </c:tx>
      <c:layout>
        <c:manualLayout>
          <c:xMode val="factor"/>
          <c:yMode val="factor"/>
          <c:x val="0.036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11425"/>
          <c:w val="0.883"/>
          <c:h val="0.83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'forecast-N.1- 49'!$A$7:$A$13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'forecast-N.1- 49'!$R$7:$R$15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marker val="1"/>
        <c:axId val="40504082"/>
        <c:axId val="28992419"/>
      </c:lineChart>
      <c:catAx>
        <c:axId val="40504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หน่วย - วัน</a:t>
                </a:r>
              </a:p>
            </c:rich>
          </c:tx>
          <c:layout>
            <c:manualLayout>
              <c:xMode val="factor"/>
              <c:yMode val="factor"/>
              <c:x val="-0.027"/>
              <c:y val="-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92419"/>
        <c:crosses val="autoZero"/>
        <c:auto val="1"/>
        <c:lblOffset val="100"/>
        <c:tickLblSkip val="1"/>
        <c:noMultiLvlLbl val="0"/>
      </c:catAx>
      <c:valAx>
        <c:axId val="2899241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040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66675</xdr:rowOff>
    </xdr:from>
    <xdr:to>
      <xdr:col>0</xdr:col>
      <xdr:colOff>0</xdr:colOff>
      <xdr:row>23</xdr:row>
      <xdr:rowOff>257175</xdr:rowOff>
    </xdr:to>
    <xdr:graphicFrame>
      <xdr:nvGraphicFramePr>
        <xdr:cNvPr id="1" name="Chart 1"/>
        <xdr:cNvGraphicFramePr/>
      </xdr:nvGraphicFramePr>
      <xdr:xfrm>
        <a:off x="0" y="4314825"/>
        <a:ext cx="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19</xdr:col>
      <xdr:colOff>152400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6181725" y="590550"/>
        <a:ext cx="62484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19</xdr:row>
      <xdr:rowOff>19050</xdr:rowOff>
    </xdr:from>
    <xdr:to>
      <xdr:col>8</xdr:col>
      <xdr:colOff>0</xdr:colOff>
      <xdr:row>27</xdr:row>
      <xdr:rowOff>209550</xdr:rowOff>
    </xdr:to>
    <xdr:graphicFrame>
      <xdr:nvGraphicFramePr>
        <xdr:cNvPr id="1" name="Chart 1"/>
        <xdr:cNvGraphicFramePr/>
      </xdr:nvGraphicFramePr>
      <xdr:xfrm>
        <a:off x="85725" y="5648325"/>
        <a:ext cx="32575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t%20Graph%20(&#3651;&#3594;&#3657;&#3591;&#3634;&#3609;)\Unit%20Graph%20(&#3621;&#3629;&#3591;&#3607;&#3635;)\Unit%20Y.1C%20and%20Y.20\unit%20Y.1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.26%202008\cfrom&#3649;&#3617;&#3656;&#3609;&#3657;&#3635;&#3611;&#3636;&#3591;\STREAMGH1%20-%20P.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37(1)"/>
      <sheetName val="2537(2)"/>
      <sheetName val="2538 (1)"/>
      <sheetName val="2538(2)"/>
      <sheetName val="2544"/>
      <sheetName val="2549"/>
      <sheetName val="2554(1)"/>
      <sheetName val="2554(2)"/>
      <sheetName val="unit(เฉลี่ย)"/>
      <sheetName val="ฝนปี37(1)"/>
      <sheetName val="ฝนปี37(2)"/>
      <sheetName val="ฝนปี38"/>
      <sheetName val="ฝนปี44"/>
      <sheetName val="ฝนปี49"/>
      <sheetName val="ฝนปี54"/>
      <sheetName val="forecast37(1)"/>
      <sheetName val="forecast49"/>
      <sheetName val="forecast54"/>
    </sheetNames>
    <sheetDataSet>
      <sheetData sheetId="1">
        <row r="5">
          <cell r="B5">
            <v>1</v>
          </cell>
        </row>
        <row r="6">
          <cell r="B6">
            <v>2</v>
          </cell>
        </row>
        <row r="7">
          <cell r="B7">
            <v>3</v>
          </cell>
        </row>
        <row r="8">
          <cell r="B8">
            <v>4</v>
          </cell>
        </row>
        <row r="9">
          <cell r="B9">
            <v>5</v>
          </cell>
        </row>
        <row r="10">
          <cell r="B10">
            <v>6</v>
          </cell>
        </row>
        <row r="11">
          <cell r="B11">
            <v>7</v>
          </cell>
        </row>
        <row r="12">
          <cell r="B12">
            <v>8</v>
          </cell>
        </row>
        <row r="13">
          <cell r="B13">
            <v>9</v>
          </cell>
        </row>
        <row r="14">
          <cell r="B14">
            <v>10</v>
          </cell>
        </row>
        <row r="15">
          <cell r="B15">
            <v>11</v>
          </cell>
        </row>
        <row r="16">
          <cell r="B16">
            <v>12</v>
          </cell>
        </row>
        <row r="17">
          <cell r="B17">
            <v>13</v>
          </cell>
        </row>
        <row r="18">
          <cell r="B18">
            <v>14</v>
          </cell>
        </row>
        <row r="19">
          <cell r="B19">
            <v>15</v>
          </cell>
        </row>
        <row r="20">
          <cell r="B20">
            <v>16</v>
          </cell>
        </row>
        <row r="21">
          <cell r="B21">
            <v>17</v>
          </cell>
        </row>
        <row r="22">
          <cell r="B22">
            <v>18</v>
          </cell>
        </row>
        <row r="23">
          <cell r="B23">
            <v>19</v>
          </cell>
        </row>
        <row r="24">
          <cell r="B24">
            <v>20</v>
          </cell>
        </row>
        <row r="25">
          <cell r="B25">
            <v>21</v>
          </cell>
        </row>
        <row r="26">
          <cell r="B26">
            <v>22</v>
          </cell>
        </row>
        <row r="27">
          <cell r="B27">
            <v>23</v>
          </cell>
        </row>
        <row r="28">
          <cell r="B28">
            <v>24</v>
          </cell>
        </row>
        <row r="29">
          <cell r="B29">
            <v>25</v>
          </cell>
        </row>
        <row r="30">
          <cell r="B30">
            <v>26</v>
          </cell>
        </row>
        <row r="31">
          <cell r="B31">
            <v>27</v>
          </cell>
        </row>
        <row r="32">
          <cell r="B32">
            <v>28</v>
          </cell>
        </row>
        <row r="33">
          <cell r="B33">
            <v>29</v>
          </cell>
        </row>
        <row r="34">
          <cell r="B34">
            <v>30</v>
          </cell>
        </row>
        <row r="35">
          <cell r="B35">
            <v>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19">
        <row r="7">
          <cell r="B7" t="str">
            <v>P.77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L64"/>
  <sheetViews>
    <sheetView zoomScaleSheetLayoutView="100" workbookViewId="0" topLeftCell="A13">
      <selection activeCell="N26" sqref="N26"/>
    </sheetView>
  </sheetViews>
  <sheetFormatPr defaultColWidth="9.140625" defaultRowHeight="21.75"/>
  <cols>
    <col min="1" max="16384" width="9.140625" style="1" customWidth="1"/>
  </cols>
  <sheetData>
    <row r="1" spans="2:9" ht="30" customHeight="1">
      <c r="B1" s="138" t="s">
        <v>0</v>
      </c>
      <c r="C1" s="138"/>
      <c r="D1" s="138"/>
      <c r="E1" s="138"/>
      <c r="F1" s="138"/>
      <c r="G1" s="138"/>
      <c r="H1" s="138"/>
      <c r="I1" s="138"/>
    </row>
    <row r="2" spans="1:12" ht="21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2" t="s">
        <v>9</v>
      </c>
      <c r="K2" s="139" t="s">
        <v>10</v>
      </c>
      <c r="L2" s="139"/>
    </row>
    <row r="3" spans="2:9" ht="21.75">
      <c r="B3" s="4">
        <v>1</v>
      </c>
      <c r="C3" s="5" t="s">
        <v>11</v>
      </c>
      <c r="D3" s="6">
        <v>2.3</v>
      </c>
      <c r="E3" s="7">
        <v>1.9</v>
      </c>
      <c r="F3" s="8">
        <v>2.4</v>
      </c>
      <c r="G3" s="8">
        <v>0.8</v>
      </c>
      <c r="H3" s="8">
        <v>2.2</v>
      </c>
      <c r="I3" s="9">
        <f aca="true" t="shared" si="0" ref="I3:I34">AVERAGE(C3:H3)</f>
        <v>1.92</v>
      </c>
    </row>
    <row r="4" spans="2:9" ht="21.75">
      <c r="B4" s="4">
        <v>2</v>
      </c>
      <c r="C4" s="5" t="s">
        <v>11</v>
      </c>
      <c r="D4" s="6">
        <v>15.3</v>
      </c>
      <c r="E4" s="7">
        <v>13.2</v>
      </c>
      <c r="F4" s="8">
        <v>32.9</v>
      </c>
      <c r="G4" s="8">
        <v>11.1</v>
      </c>
      <c r="H4" s="8">
        <v>13</v>
      </c>
      <c r="I4" s="9">
        <f t="shared" si="0"/>
        <v>17.1</v>
      </c>
    </row>
    <row r="5" spans="2:9" ht="21.75">
      <c r="B5" s="4">
        <v>3</v>
      </c>
      <c r="C5" s="5" t="s">
        <v>11</v>
      </c>
      <c r="D5" s="6">
        <v>2.9</v>
      </c>
      <c r="E5" s="7">
        <v>8.7</v>
      </c>
      <c r="F5" s="8">
        <v>3.1</v>
      </c>
      <c r="G5" s="8">
        <v>0.2</v>
      </c>
      <c r="H5" s="8">
        <v>0.4</v>
      </c>
      <c r="I5" s="9">
        <f t="shared" si="0"/>
        <v>3.0599999999999996</v>
      </c>
    </row>
    <row r="6" spans="2:9" ht="21.75">
      <c r="B6" s="4">
        <v>4</v>
      </c>
      <c r="C6" s="5" t="s">
        <v>11</v>
      </c>
      <c r="D6" s="6">
        <v>0</v>
      </c>
      <c r="E6" s="7">
        <v>46.2</v>
      </c>
      <c r="F6" s="8">
        <v>19.6</v>
      </c>
      <c r="G6" s="8">
        <v>9</v>
      </c>
      <c r="H6" s="8">
        <v>7</v>
      </c>
      <c r="I6" s="9">
        <f t="shared" si="0"/>
        <v>16.360000000000003</v>
      </c>
    </row>
    <row r="7" spans="2:9" ht="21.75">
      <c r="B7" s="4">
        <v>5</v>
      </c>
      <c r="C7" s="5" t="s">
        <v>11</v>
      </c>
      <c r="D7" s="6">
        <v>0</v>
      </c>
      <c r="E7" s="7">
        <v>16.7</v>
      </c>
      <c r="F7" s="8">
        <v>26</v>
      </c>
      <c r="G7" s="8">
        <v>15.1</v>
      </c>
      <c r="H7" s="8">
        <v>14.7</v>
      </c>
      <c r="I7" s="9">
        <f t="shared" si="0"/>
        <v>14.5</v>
      </c>
    </row>
    <row r="8" spans="2:9" ht="21.75">
      <c r="B8" s="4">
        <v>6</v>
      </c>
      <c r="C8" s="5" t="s">
        <v>11</v>
      </c>
      <c r="D8" s="6">
        <v>0</v>
      </c>
      <c r="E8" s="7">
        <v>0.5</v>
      </c>
      <c r="F8" s="8">
        <v>0</v>
      </c>
      <c r="G8" s="8">
        <v>0</v>
      </c>
      <c r="H8" s="8">
        <v>0</v>
      </c>
      <c r="I8" s="9">
        <f t="shared" si="0"/>
        <v>0.1</v>
      </c>
    </row>
    <row r="9" spans="2:9" ht="21.75">
      <c r="B9" s="4">
        <v>7</v>
      </c>
      <c r="C9" s="5" t="s">
        <v>11</v>
      </c>
      <c r="D9" s="6">
        <v>71.9</v>
      </c>
      <c r="E9" s="7">
        <v>24.1</v>
      </c>
      <c r="F9" s="8">
        <v>83.4</v>
      </c>
      <c r="G9" s="8">
        <v>26.8</v>
      </c>
      <c r="H9" s="8">
        <v>11.6</v>
      </c>
      <c r="I9" s="9">
        <f t="shared" si="0"/>
        <v>43.56</v>
      </c>
    </row>
    <row r="10" spans="2:9" ht="21.75">
      <c r="B10" s="4">
        <v>8</v>
      </c>
      <c r="C10" s="5" t="s">
        <v>11</v>
      </c>
      <c r="D10" s="6">
        <v>31.7</v>
      </c>
      <c r="E10" s="7">
        <v>0</v>
      </c>
      <c r="F10" s="8">
        <v>5.3</v>
      </c>
      <c r="G10" s="8">
        <v>31.5</v>
      </c>
      <c r="H10" s="8">
        <v>0.6</v>
      </c>
      <c r="I10" s="9">
        <f t="shared" si="0"/>
        <v>13.819999999999999</v>
      </c>
    </row>
    <row r="11" spans="2:9" ht="21.75">
      <c r="B11" s="4">
        <v>9</v>
      </c>
      <c r="C11" s="5" t="s">
        <v>11</v>
      </c>
      <c r="D11" s="6">
        <v>0</v>
      </c>
      <c r="E11" s="7">
        <v>3.7</v>
      </c>
      <c r="F11" s="8">
        <v>19.8</v>
      </c>
      <c r="G11" s="8">
        <v>4.2</v>
      </c>
      <c r="H11" s="8">
        <v>8</v>
      </c>
      <c r="I11" s="9">
        <f t="shared" si="0"/>
        <v>7.140000000000001</v>
      </c>
    </row>
    <row r="12" spans="2:9" ht="21.75">
      <c r="B12" s="4">
        <v>10</v>
      </c>
      <c r="C12" s="5" t="s">
        <v>11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9">
        <f t="shared" si="0"/>
        <v>0</v>
      </c>
    </row>
    <row r="13" spans="2:9" ht="21.75">
      <c r="B13" s="4">
        <v>11</v>
      </c>
      <c r="C13" s="5" t="s">
        <v>11</v>
      </c>
      <c r="D13" s="6">
        <v>0</v>
      </c>
      <c r="E13" s="7">
        <v>0</v>
      </c>
      <c r="F13" s="8">
        <v>0</v>
      </c>
      <c r="G13" s="8">
        <v>0</v>
      </c>
      <c r="H13" s="8">
        <v>9.8</v>
      </c>
      <c r="I13" s="9">
        <f t="shared" si="0"/>
        <v>1.9600000000000002</v>
      </c>
    </row>
    <row r="14" spans="2:9" ht="21.75">
      <c r="B14" s="4">
        <v>12</v>
      </c>
      <c r="C14" s="5" t="s">
        <v>11</v>
      </c>
      <c r="D14" s="6">
        <v>0</v>
      </c>
      <c r="E14" s="7">
        <v>2.9</v>
      </c>
      <c r="F14" s="8">
        <v>41.1</v>
      </c>
      <c r="G14" s="8">
        <v>59.5</v>
      </c>
      <c r="H14" s="8">
        <v>3.6</v>
      </c>
      <c r="I14" s="9">
        <f t="shared" si="0"/>
        <v>21.419999999999998</v>
      </c>
    </row>
    <row r="15" spans="2:9" ht="21.75">
      <c r="B15" s="4">
        <v>13</v>
      </c>
      <c r="C15" s="5" t="s">
        <v>11</v>
      </c>
      <c r="D15" s="6">
        <v>0</v>
      </c>
      <c r="E15" s="7">
        <v>1.2</v>
      </c>
      <c r="F15" s="8">
        <v>43.9</v>
      </c>
      <c r="G15" s="8">
        <v>22</v>
      </c>
      <c r="H15" s="8">
        <v>0.4</v>
      </c>
      <c r="I15" s="9">
        <f t="shared" si="0"/>
        <v>13.5</v>
      </c>
    </row>
    <row r="16" spans="2:9" ht="21.75">
      <c r="B16" s="4">
        <v>14</v>
      </c>
      <c r="C16" s="5" t="s">
        <v>11</v>
      </c>
      <c r="D16" s="6">
        <v>0</v>
      </c>
      <c r="E16" s="7">
        <v>1.4</v>
      </c>
      <c r="F16" s="8">
        <v>6.5</v>
      </c>
      <c r="G16" s="8">
        <v>2.6</v>
      </c>
      <c r="H16" s="8" t="s">
        <v>12</v>
      </c>
      <c r="I16" s="9">
        <f t="shared" si="0"/>
        <v>2.625</v>
      </c>
    </row>
    <row r="17" spans="2:9" ht="21.75">
      <c r="B17" s="4">
        <v>15</v>
      </c>
      <c r="C17" s="5" t="s">
        <v>11</v>
      </c>
      <c r="D17" s="6" t="s">
        <v>12</v>
      </c>
      <c r="E17" s="7">
        <v>0</v>
      </c>
      <c r="F17" s="8">
        <v>16.4</v>
      </c>
      <c r="G17" s="8">
        <v>3.9</v>
      </c>
      <c r="H17" s="8">
        <v>46.1</v>
      </c>
      <c r="I17" s="9">
        <f t="shared" si="0"/>
        <v>16.6</v>
      </c>
    </row>
    <row r="18" spans="2:9" ht="21.75">
      <c r="B18" s="4">
        <v>16</v>
      </c>
      <c r="C18" s="5" t="s">
        <v>11</v>
      </c>
      <c r="D18" s="6">
        <v>0.2</v>
      </c>
      <c r="E18" s="7">
        <v>0.7</v>
      </c>
      <c r="F18" s="8">
        <v>2.9</v>
      </c>
      <c r="G18" s="8">
        <v>1</v>
      </c>
      <c r="H18" s="8">
        <v>0</v>
      </c>
      <c r="I18" s="9">
        <f t="shared" si="0"/>
        <v>0.96</v>
      </c>
    </row>
    <row r="19" spans="2:9" ht="21.75">
      <c r="B19" s="4">
        <v>17</v>
      </c>
      <c r="C19" s="5" t="s">
        <v>11</v>
      </c>
      <c r="D19" s="6">
        <v>7.8</v>
      </c>
      <c r="E19" s="7">
        <v>4.3</v>
      </c>
      <c r="F19" s="8">
        <v>15.8</v>
      </c>
      <c r="G19" s="8">
        <v>2.7</v>
      </c>
      <c r="H19" s="8">
        <v>7.8</v>
      </c>
      <c r="I19" s="9">
        <f t="shared" si="0"/>
        <v>7.68</v>
      </c>
    </row>
    <row r="20" spans="2:9" ht="21.75">
      <c r="B20" s="4">
        <v>18</v>
      </c>
      <c r="C20" s="5" t="s">
        <v>11</v>
      </c>
      <c r="D20" s="6">
        <v>31.2</v>
      </c>
      <c r="E20" s="7">
        <v>48.5</v>
      </c>
      <c r="F20" s="8">
        <v>46.8</v>
      </c>
      <c r="G20" s="8">
        <v>37</v>
      </c>
      <c r="H20" s="8">
        <v>11.5</v>
      </c>
      <c r="I20" s="9">
        <f t="shared" si="0"/>
        <v>35</v>
      </c>
    </row>
    <row r="21" spans="2:9" ht="21.75">
      <c r="B21" s="4">
        <v>19</v>
      </c>
      <c r="C21" s="5" t="s">
        <v>11</v>
      </c>
      <c r="D21" s="10">
        <v>148.5</v>
      </c>
      <c r="E21" s="11">
        <v>103.5</v>
      </c>
      <c r="F21" s="12">
        <v>201.6</v>
      </c>
      <c r="G21" s="12">
        <v>81.1</v>
      </c>
      <c r="H21" s="12">
        <v>54.8</v>
      </c>
      <c r="I21" s="13">
        <f t="shared" si="0"/>
        <v>117.9</v>
      </c>
    </row>
    <row r="22" spans="2:9" ht="21.75">
      <c r="B22" s="4">
        <v>20</v>
      </c>
      <c r="C22" s="5" t="s">
        <v>11</v>
      </c>
      <c r="D22" s="6">
        <v>58.4</v>
      </c>
      <c r="E22" s="7">
        <v>40.2</v>
      </c>
      <c r="F22" s="8">
        <v>11.9</v>
      </c>
      <c r="G22" s="8">
        <v>32.5</v>
      </c>
      <c r="H22" s="8">
        <v>13.7</v>
      </c>
      <c r="I22" s="9">
        <f t="shared" si="0"/>
        <v>31.339999999999996</v>
      </c>
    </row>
    <row r="23" spans="2:9" ht="21.75">
      <c r="B23" s="4">
        <v>21</v>
      </c>
      <c r="C23" s="5" t="s">
        <v>11</v>
      </c>
      <c r="D23" s="6">
        <v>0.3</v>
      </c>
      <c r="E23" s="7">
        <v>3.9</v>
      </c>
      <c r="F23" s="8">
        <v>1.1</v>
      </c>
      <c r="G23" s="8">
        <v>2.2</v>
      </c>
      <c r="H23" s="8">
        <v>7.1</v>
      </c>
      <c r="I23" s="9">
        <f t="shared" si="0"/>
        <v>2.9200000000000004</v>
      </c>
    </row>
    <row r="24" spans="2:9" ht="21.75">
      <c r="B24" s="4">
        <v>22</v>
      </c>
      <c r="C24" s="5" t="s">
        <v>11</v>
      </c>
      <c r="D24" s="6">
        <v>6.3</v>
      </c>
      <c r="E24" s="7">
        <v>5.1</v>
      </c>
      <c r="F24" s="8">
        <v>1.9</v>
      </c>
      <c r="G24" s="8">
        <v>8.8</v>
      </c>
      <c r="H24" s="8">
        <v>6.4</v>
      </c>
      <c r="I24" s="9">
        <f t="shared" si="0"/>
        <v>5.7</v>
      </c>
    </row>
    <row r="25" spans="2:9" ht="21.75">
      <c r="B25" s="4">
        <v>23</v>
      </c>
      <c r="C25" s="5" t="s">
        <v>11</v>
      </c>
      <c r="D25" s="6" t="s">
        <v>12</v>
      </c>
      <c r="E25" s="7">
        <v>5.3</v>
      </c>
      <c r="F25" s="8">
        <v>9.6</v>
      </c>
      <c r="G25" s="8">
        <v>1.5</v>
      </c>
      <c r="H25" s="8">
        <v>2.1</v>
      </c>
      <c r="I25" s="9">
        <f t="shared" si="0"/>
        <v>4.625</v>
      </c>
    </row>
    <row r="26" spans="2:9" ht="21.75">
      <c r="B26" s="4">
        <v>24</v>
      </c>
      <c r="C26" s="5" t="s">
        <v>11</v>
      </c>
      <c r="D26" s="6">
        <v>23.9</v>
      </c>
      <c r="E26" s="7">
        <v>27.2</v>
      </c>
      <c r="F26" s="8">
        <v>4.7</v>
      </c>
      <c r="G26" s="8">
        <v>5.5</v>
      </c>
      <c r="H26" s="8">
        <v>13.8</v>
      </c>
      <c r="I26" s="9">
        <f t="shared" si="0"/>
        <v>15.02</v>
      </c>
    </row>
    <row r="27" spans="2:9" ht="21.75">
      <c r="B27" s="4">
        <v>25</v>
      </c>
      <c r="C27" s="5" t="s">
        <v>11</v>
      </c>
      <c r="D27" s="6">
        <v>18.4</v>
      </c>
      <c r="E27" s="7">
        <v>7.6</v>
      </c>
      <c r="F27" s="8">
        <v>21.2</v>
      </c>
      <c r="G27" s="8">
        <v>6.8</v>
      </c>
      <c r="H27" s="8">
        <v>16.8</v>
      </c>
      <c r="I27" s="9">
        <f t="shared" si="0"/>
        <v>14.16</v>
      </c>
    </row>
    <row r="28" spans="2:9" ht="21.75">
      <c r="B28" s="4">
        <v>26</v>
      </c>
      <c r="C28" s="5" t="s">
        <v>11</v>
      </c>
      <c r="D28" s="6">
        <v>16.2</v>
      </c>
      <c r="E28" s="7">
        <v>16.5</v>
      </c>
      <c r="F28" s="8">
        <v>16.8</v>
      </c>
      <c r="G28" s="8">
        <v>25.8</v>
      </c>
      <c r="H28" s="8">
        <v>5.5</v>
      </c>
      <c r="I28" s="9">
        <f t="shared" si="0"/>
        <v>16.16</v>
      </c>
    </row>
    <row r="29" spans="2:9" ht="21.75">
      <c r="B29" s="4">
        <v>27</v>
      </c>
      <c r="C29" s="5" t="s">
        <v>11</v>
      </c>
      <c r="D29" s="6">
        <v>6.3</v>
      </c>
      <c r="E29" s="7">
        <v>3.2</v>
      </c>
      <c r="F29" s="8">
        <v>6.2</v>
      </c>
      <c r="G29" s="8">
        <v>12.9</v>
      </c>
      <c r="H29" s="8" t="s">
        <v>12</v>
      </c>
      <c r="I29" s="9">
        <f t="shared" si="0"/>
        <v>7.15</v>
      </c>
    </row>
    <row r="30" spans="2:9" ht="21.75">
      <c r="B30" s="4">
        <v>28</v>
      </c>
      <c r="C30" s="5" t="s">
        <v>11</v>
      </c>
      <c r="D30" s="6">
        <v>0.1</v>
      </c>
      <c r="E30" s="7">
        <v>1.2</v>
      </c>
      <c r="F30" s="8">
        <v>1</v>
      </c>
      <c r="G30" s="8" t="s">
        <v>12</v>
      </c>
      <c r="H30" s="8">
        <v>0</v>
      </c>
      <c r="I30" s="9">
        <f t="shared" si="0"/>
        <v>0.575</v>
      </c>
    </row>
    <row r="31" spans="2:9" ht="21.75">
      <c r="B31" s="4">
        <v>29</v>
      </c>
      <c r="C31" s="5" t="s">
        <v>11</v>
      </c>
      <c r="D31" s="6">
        <v>0.3</v>
      </c>
      <c r="E31" s="7">
        <v>3.7</v>
      </c>
      <c r="F31" s="8">
        <v>1.9</v>
      </c>
      <c r="G31" s="8">
        <v>3.7</v>
      </c>
      <c r="H31" s="8">
        <v>39.1</v>
      </c>
      <c r="I31" s="9">
        <f t="shared" si="0"/>
        <v>9.74</v>
      </c>
    </row>
    <row r="32" spans="2:9" ht="21.75">
      <c r="B32" s="4">
        <v>30</v>
      </c>
      <c r="C32" s="5" t="s">
        <v>11</v>
      </c>
      <c r="D32" s="6">
        <v>47.1</v>
      </c>
      <c r="E32" s="7">
        <v>65.8</v>
      </c>
      <c r="F32" s="8">
        <v>51.1</v>
      </c>
      <c r="G32" s="8">
        <v>50.8</v>
      </c>
      <c r="H32" s="8">
        <v>16</v>
      </c>
      <c r="I32" s="9">
        <f t="shared" si="0"/>
        <v>46.160000000000004</v>
      </c>
    </row>
    <row r="33" spans="2:9" ht="21.75">
      <c r="B33" s="4">
        <v>31</v>
      </c>
      <c r="C33" s="5" t="s">
        <v>11</v>
      </c>
      <c r="D33" s="6">
        <v>5.2</v>
      </c>
      <c r="E33" s="7">
        <v>16.1</v>
      </c>
      <c r="F33" s="14">
        <v>15.6</v>
      </c>
      <c r="G33" s="14">
        <v>18.5</v>
      </c>
      <c r="H33" s="14">
        <v>31.2</v>
      </c>
      <c r="I33" s="9">
        <f t="shared" si="0"/>
        <v>17.32</v>
      </c>
    </row>
    <row r="34" spans="1:9" ht="21.75">
      <c r="A34" s="15" t="s">
        <v>13</v>
      </c>
      <c r="B34" s="4">
        <v>1</v>
      </c>
      <c r="C34" s="5" t="s">
        <v>11</v>
      </c>
      <c r="D34" s="6">
        <v>0</v>
      </c>
      <c r="E34" s="7">
        <v>0</v>
      </c>
      <c r="F34" s="6">
        <v>0</v>
      </c>
      <c r="G34" s="6">
        <v>0</v>
      </c>
      <c r="H34" s="6">
        <v>0</v>
      </c>
      <c r="I34" s="9">
        <f t="shared" si="0"/>
        <v>0</v>
      </c>
    </row>
    <row r="35" spans="2:9" ht="21.75">
      <c r="B35" s="4">
        <v>2</v>
      </c>
      <c r="C35" s="5" t="s">
        <v>11</v>
      </c>
      <c r="D35" s="6">
        <v>0</v>
      </c>
      <c r="E35" s="7">
        <v>0</v>
      </c>
      <c r="F35" s="6">
        <v>0</v>
      </c>
      <c r="G35" s="6" t="s">
        <v>12</v>
      </c>
      <c r="H35" s="6">
        <v>0</v>
      </c>
      <c r="I35" s="9">
        <f aca="true" t="shared" si="1" ref="I35:I63">AVERAGE(C35:H35)</f>
        <v>0</v>
      </c>
    </row>
    <row r="36" spans="2:9" ht="21.75">
      <c r="B36" s="4">
        <v>3</v>
      </c>
      <c r="C36" s="5" t="s">
        <v>11</v>
      </c>
      <c r="D36" s="6">
        <v>0</v>
      </c>
      <c r="E36" s="7">
        <v>0</v>
      </c>
      <c r="F36" s="6">
        <v>0</v>
      </c>
      <c r="G36" s="6">
        <v>0</v>
      </c>
      <c r="H36" s="6">
        <v>0</v>
      </c>
      <c r="I36" s="9">
        <f t="shared" si="1"/>
        <v>0</v>
      </c>
    </row>
    <row r="37" spans="2:9" ht="21.75">
      <c r="B37" s="4">
        <v>4</v>
      </c>
      <c r="C37" s="5" t="s">
        <v>11</v>
      </c>
      <c r="D37" s="6">
        <v>0.1</v>
      </c>
      <c r="E37" s="7">
        <v>0</v>
      </c>
      <c r="F37" s="6">
        <v>0</v>
      </c>
      <c r="G37" s="6">
        <v>0</v>
      </c>
      <c r="H37" s="6">
        <v>0</v>
      </c>
      <c r="I37" s="9">
        <f t="shared" si="1"/>
        <v>0.02</v>
      </c>
    </row>
    <row r="38" spans="2:9" ht="21.75">
      <c r="B38" s="4">
        <v>5</v>
      </c>
      <c r="C38" s="5" t="s">
        <v>11</v>
      </c>
      <c r="D38" s="6">
        <v>39.8</v>
      </c>
      <c r="E38" s="7">
        <v>18.5</v>
      </c>
      <c r="F38" s="6">
        <v>55.1</v>
      </c>
      <c r="G38" s="6">
        <v>48.8</v>
      </c>
      <c r="H38" s="6">
        <v>2.4</v>
      </c>
      <c r="I38" s="9">
        <f t="shared" si="1"/>
        <v>32.92</v>
      </c>
    </row>
    <row r="39" spans="2:9" ht="21.75">
      <c r="B39" s="4">
        <v>6</v>
      </c>
      <c r="C39" s="5" t="s">
        <v>11</v>
      </c>
      <c r="D39" s="6">
        <v>0.3</v>
      </c>
      <c r="E39" s="7">
        <v>0</v>
      </c>
      <c r="F39" s="6">
        <v>0</v>
      </c>
      <c r="G39" s="6">
        <v>10.2</v>
      </c>
      <c r="H39" s="6">
        <v>2</v>
      </c>
      <c r="I39" s="9">
        <f t="shared" si="1"/>
        <v>2.5</v>
      </c>
    </row>
    <row r="40" spans="2:9" ht="21.75">
      <c r="B40" s="4">
        <v>7</v>
      </c>
      <c r="C40" s="5" t="s">
        <v>11</v>
      </c>
      <c r="D40" s="6">
        <v>0</v>
      </c>
      <c r="E40" s="7">
        <v>0</v>
      </c>
      <c r="F40" s="6">
        <v>0</v>
      </c>
      <c r="G40" s="6">
        <v>0</v>
      </c>
      <c r="H40" s="6">
        <v>13.2</v>
      </c>
      <c r="I40" s="9">
        <f t="shared" si="1"/>
        <v>2.6399999999999997</v>
      </c>
    </row>
    <row r="41" spans="2:9" ht="21.75">
      <c r="B41" s="4">
        <v>8</v>
      </c>
      <c r="C41" s="5" t="s">
        <v>11</v>
      </c>
      <c r="D41" s="6">
        <v>0</v>
      </c>
      <c r="E41" s="7">
        <v>0</v>
      </c>
      <c r="F41" s="16">
        <v>0</v>
      </c>
      <c r="G41" s="16">
        <v>0</v>
      </c>
      <c r="H41" s="16">
        <v>0</v>
      </c>
      <c r="I41" s="9">
        <f t="shared" si="1"/>
        <v>0</v>
      </c>
    </row>
    <row r="42" spans="2:9" ht="21.75">
      <c r="B42" s="4">
        <v>9</v>
      </c>
      <c r="C42" s="5" t="s">
        <v>11</v>
      </c>
      <c r="D42" s="6">
        <v>0</v>
      </c>
      <c r="E42" s="7">
        <v>13.1</v>
      </c>
      <c r="F42" s="16">
        <v>3.9</v>
      </c>
      <c r="G42" s="16" t="s">
        <v>12</v>
      </c>
      <c r="H42" s="16" t="s">
        <v>12</v>
      </c>
      <c r="I42" s="9">
        <f t="shared" si="1"/>
        <v>5.666666666666667</v>
      </c>
    </row>
    <row r="43" spans="2:9" ht="21.75">
      <c r="B43" s="4">
        <v>10</v>
      </c>
      <c r="C43" s="5" t="s">
        <v>11</v>
      </c>
      <c r="D43" s="6">
        <v>0</v>
      </c>
      <c r="E43" s="7">
        <v>55.4</v>
      </c>
      <c r="F43" s="16">
        <v>4.1</v>
      </c>
      <c r="G43" s="16">
        <v>60.5</v>
      </c>
      <c r="H43" s="16">
        <v>0.3</v>
      </c>
      <c r="I43" s="9">
        <f t="shared" si="1"/>
        <v>24.06</v>
      </c>
    </row>
    <row r="44" spans="2:9" ht="21.75">
      <c r="B44" s="4">
        <v>11</v>
      </c>
      <c r="C44" s="5" t="s">
        <v>11</v>
      </c>
      <c r="D44" s="6">
        <v>0</v>
      </c>
      <c r="E44" s="7">
        <v>0</v>
      </c>
      <c r="F44" s="16">
        <v>0</v>
      </c>
      <c r="G44" s="16">
        <v>5.1</v>
      </c>
      <c r="H44" s="16">
        <v>3</v>
      </c>
      <c r="I44" s="9">
        <f t="shared" si="1"/>
        <v>1.6199999999999999</v>
      </c>
    </row>
    <row r="45" spans="2:9" ht="21.75">
      <c r="B45" s="4">
        <v>12</v>
      </c>
      <c r="C45" s="5" t="s">
        <v>11</v>
      </c>
      <c r="D45" s="6">
        <v>0</v>
      </c>
      <c r="E45" s="7">
        <v>6.2</v>
      </c>
      <c r="F45" s="16">
        <v>0</v>
      </c>
      <c r="G45" s="16">
        <v>10.9</v>
      </c>
      <c r="H45" s="16">
        <v>3.3</v>
      </c>
      <c r="I45" s="9">
        <f t="shared" si="1"/>
        <v>4.08</v>
      </c>
    </row>
    <row r="46" spans="2:9" ht="21.75">
      <c r="B46" s="4">
        <v>13</v>
      </c>
      <c r="C46" s="5" t="s">
        <v>11</v>
      </c>
      <c r="D46" s="6">
        <v>0</v>
      </c>
      <c r="E46" s="7">
        <v>0</v>
      </c>
      <c r="F46" s="16">
        <v>0</v>
      </c>
      <c r="G46" s="16" t="s">
        <v>12</v>
      </c>
      <c r="H46" s="16">
        <v>0</v>
      </c>
      <c r="I46" s="9">
        <f t="shared" si="1"/>
        <v>0</v>
      </c>
    </row>
    <row r="47" spans="2:9" ht="21.75">
      <c r="B47" s="4">
        <v>14</v>
      </c>
      <c r="C47" s="5" t="s">
        <v>11</v>
      </c>
      <c r="D47" s="6">
        <v>0</v>
      </c>
      <c r="E47" s="7">
        <v>0</v>
      </c>
      <c r="F47" s="16">
        <v>0</v>
      </c>
      <c r="G47" s="16">
        <v>0</v>
      </c>
      <c r="H47" s="16">
        <v>0</v>
      </c>
      <c r="I47" s="9">
        <f t="shared" si="1"/>
        <v>0</v>
      </c>
    </row>
    <row r="48" spans="2:9" ht="21.75">
      <c r="B48" s="4">
        <v>15</v>
      </c>
      <c r="C48" s="5" t="s">
        <v>11</v>
      </c>
      <c r="D48" s="6">
        <v>0</v>
      </c>
      <c r="E48" s="7">
        <v>6.4</v>
      </c>
      <c r="F48" s="16">
        <v>0</v>
      </c>
      <c r="G48" s="16">
        <v>0</v>
      </c>
      <c r="H48" s="16">
        <v>0</v>
      </c>
      <c r="I48" s="9">
        <f t="shared" si="1"/>
        <v>1.28</v>
      </c>
    </row>
    <row r="49" spans="2:9" ht="21.75">
      <c r="B49" s="4">
        <v>16</v>
      </c>
      <c r="C49" s="5" t="s">
        <v>11</v>
      </c>
      <c r="D49" s="6">
        <v>0</v>
      </c>
      <c r="E49" s="7">
        <v>9.2</v>
      </c>
      <c r="F49" s="16">
        <v>0</v>
      </c>
      <c r="G49" s="16">
        <v>0.1</v>
      </c>
      <c r="H49" s="16">
        <v>0</v>
      </c>
      <c r="I49" s="9">
        <f t="shared" si="1"/>
        <v>1.8599999999999999</v>
      </c>
    </row>
    <row r="50" spans="2:9" ht="21.75">
      <c r="B50" s="4">
        <v>17</v>
      </c>
      <c r="C50" s="5" t="s">
        <v>11</v>
      </c>
      <c r="D50" s="6">
        <v>0</v>
      </c>
      <c r="E50" s="7">
        <v>1.2</v>
      </c>
      <c r="F50" s="16">
        <v>0</v>
      </c>
      <c r="G50" s="16">
        <v>0</v>
      </c>
      <c r="H50" s="16">
        <v>0</v>
      </c>
      <c r="I50" s="9">
        <f t="shared" si="1"/>
        <v>0.24</v>
      </c>
    </row>
    <row r="51" spans="2:9" ht="21.75">
      <c r="B51" s="4">
        <v>18</v>
      </c>
      <c r="C51" s="5" t="s">
        <v>11</v>
      </c>
      <c r="D51" s="6">
        <v>0</v>
      </c>
      <c r="E51" s="7">
        <v>0.6</v>
      </c>
      <c r="F51" s="16">
        <v>0</v>
      </c>
      <c r="G51" s="16">
        <v>0</v>
      </c>
      <c r="H51" s="16">
        <v>1.9</v>
      </c>
      <c r="I51" s="9">
        <f t="shared" si="1"/>
        <v>0.5</v>
      </c>
    </row>
    <row r="52" spans="2:9" ht="21.75">
      <c r="B52" s="4">
        <v>19</v>
      </c>
      <c r="C52" s="5" t="s">
        <v>11</v>
      </c>
      <c r="D52" s="6" t="s">
        <v>12</v>
      </c>
      <c r="E52" s="7">
        <v>21.8</v>
      </c>
      <c r="F52" s="16">
        <v>18.1</v>
      </c>
      <c r="G52" s="16">
        <v>16.9</v>
      </c>
      <c r="H52" s="16">
        <v>11</v>
      </c>
      <c r="I52" s="9">
        <f t="shared" si="1"/>
        <v>16.950000000000003</v>
      </c>
    </row>
    <row r="53" spans="2:9" ht="21.75">
      <c r="B53" s="4">
        <v>20</v>
      </c>
      <c r="C53" s="5" t="s">
        <v>11</v>
      </c>
      <c r="D53" s="6">
        <v>4.3</v>
      </c>
      <c r="E53" s="7">
        <v>18.7</v>
      </c>
      <c r="F53" s="16">
        <v>13.5</v>
      </c>
      <c r="G53" s="16">
        <v>6.2</v>
      </c>
      <c r="H53" s="16">
        <v>9.7</v>
      </c>
      <c r="I53" s="9">
        <f t="shared" si="1"/>
        <v>10.48</v>
      </c>
    </row>
    <row r="54" spans="2:9" ht="21.75">
      <c r="B54" s="4">
        <v>21</v>
      </c>
      <c r="C54" s="5" t="s">
        <v>11</v>
      </c>
      <c r="D54" s="6">
        <v>7.6</v>
      </c>
      <c r="E54" s="7">
        <v>3.1</v>
      </c>
      <c r="F54" s="16">
        <v>7.1</v>
      </c>
      <c r="G54" s="16">
        <v>3.9</v>
      </c>
      <c r="H54" s="16">
        <v>73.9</v>
      </c>
      <c r="I54" s="9">
        <f t="shared" si="1"/>
        <v>19.119999999999997</v>
      </c>
    </row>
    <row r="55" spans="2:9" ht="21.75">
      <c r="B55" s="4">
        <v>22</v>
      </c>
      <c r="C55" s="5" t="s">
        <v>11</v>
      </c>
      <c r="D55" s="6">
        <v>0.4</v>
      </c>
      <c r="E55" s="7">
        <v>0</v>
      </c>
      <c r="F55" s="16">
        <v>0</v>
      </c>
      <c r="G55" s="16">
        <v>23.8</v>
      </c>
      <c r="H55" s="16">
        <v>2.5</v>
      </c>
      <c r="I55" s="9">
        <f t="shared" si="1"/>
        <v>5.34</v>
      </c>
    </row>
    <row r="56" spans="2:9" ht="21.75">
      <c r="B56" s="4">
        <v>23</v>
      </c>
      <c r="C56" s="5" t="s">
        <v>11</v>
      </c>
      <c r="D56" s="6">
        <v>0</v>
      </c>
      <c r="E56" s="7">
        <v>0.5</v>
      </c>
      <c r="F56" s="16">
        <v>0</v>
      </c>
      <c r="G56" s="16">
        <v>0.1</v>
      </c>
      <c r="H56" s="16">
        <v>0</v>
      </c>
      <c r="I56" s="9">
        <f t="shared" si="1"/>
        <v>0.12</v>
      </c>
    </row>
    <row r="57" spans="2:9" ht="21.75">
      <c r="B57" s="4">
        <v>24</v>
      </c>
      <c r="C57" s="5" t="s">
        <v>11</v>
      </c>
      <c r="D57" s="6">
        <v>0</v>
      </c>
      <c r="E57" s="7">
        <v>0</v>
      </c>
      <c r="F57" s="16">
        <v>0</v>
      </c>
      <c r="G57" s="16">
        <v>0</v>
      </c>
      <c r="H57" s="16">
        <v>0</v>
      </c>
      <c r="I57" s="9">
        <f t="shared" si="1"/>
        <v>0</v>
      </c>
    </row>
    <row r="58" spans="2:9" ht="21.75">
      <c r="B58" s="4">
        <v>25</v>
      </c>
      <c r="C58" s="5" t="s">
        <v>11</v>
      </c>
      <c r="D58" s="6">
        <v>0</v>
      </c>
      <c r="E58" s="7">
        <v>0</v>
      </c>
      <c r="F58" s="16">
        <v>0</v>
      </c>
      <c r="G58" s="16">
        <v>0.8</v>
      </c>
      <c r="H58" s="16">
        <v>1</v>
      </c>
      <c r="I58" s="9">
        <f t="shared" si="1"/>
        <v>0.36</v>
      </c>
    </row>
    <row r="59" spans="2:9" ht="21.75">
      <c r="B59" s="4">
        <v>26</v>
      </c>
      <c r="C59" s="5" t="s">
        <v>11</v>
      </c>
      <c r="D59" s="6">
        <v>0</v>
      </c>
      <c r="E59" s="7">
        <v>0</v>
      </c>
      <c r="F59" s="16">
        <v>6.2</v>
      </c>
      <c r="G59" s="16" t="s">
        <v>12</v>
      </c>
      <c r="H59" s="16">
        <v>0</v>
      </c>
      <c r="I59" s="9">
        <f t="shared" si="1"/>
        <v>1.55</v>
      </c>
    </row>
    <row r="60" spans="2:9" ht="21.75">
      <c r="B60" s="4">
        <v>27</v>
      </c>
      <c r="C60" s="5" t="s">
        <v>11</v>
      </c>
      <c r="D60" s="6">
        <v>0</v>
      </c>
      <c r="E60" s="7">
        <v>0</v>
      </c>
      <c r="F60" s="16">
        <v>14.4</v>
      </c>
      <c r="G60" s="16">
        <v>0</v>
      </c>
      <c r="H60" s="16">
        <v>0</v>
      </c>
      <c r="I60" s="9">
        <f t="shared" si="1"/>
        <v>2.88</v>
      </c>
    </row>
    <row r="61" spans="2:9" ht="21.75">
      <c r="B61" s="4">
        <v>28</v>
      </c>
      <c r="C61" s="5" t="s">
        <v>11</v>
      </c>
      <c r="D61" s="6">
        <v>0</v>
      </c>
      <c r="E61" s="7">
        <v>13.7</v>
      </c>
      <c r="F61" s="16">
        <v>0</v>
      </c>
      <c r="G61" s="16">
        <v>0.9</v>
      </c>
      <c r="H61" s="16">
        <v>7.8</v>
      </c>
      <c r="I61" s="9">
        <f t="shared" si="1"/>
        <v>4.4799999999999995</v>
      </c>
    </row>
    <row r="62" spans="2:9" ht="21.75">
      <c r="B62" s="4">
        <v>29</v>
      </c>
      <c r="C62" s="5" t="s">
        <v>11</v>
      </c>
      <c r="D62" s="6">
        <v>0</v>
      </c>
      <c r="E62" s="7">
        <v>0</v>
      </c>
      <c r="F62" s="16">
        <v>0</v>
      </c>
      <c r="G62" s="16">
        <v>0</v>
      </c>
      <c r="H62" s="16">
        <v>0</v>
      </c>
      <c r="I62" s="9">
        <f t="shared" si="1"/>
        <v>0</v>
      </c>
    </row>
    <row r="63" spans="2:9" ht="21.75">
      <c r="B63" s="4">
        <v>30</v>
      </c>
      <c r="C63" s="5" t="s">
        <v>11</v>
      </c>
      <c r="D63" s="17">
        <v>0</v>
      </c>
      <c r="E63" s="18">
        <v>0</v>
      </c>
      <c r="F63" s="19">
        <v>0</v>
      </c>
      <c r="G63" s="19">
        <v>0</v>
      </c>
      <c r="H63" s="19">
        <v>0</v>
      </c>
      <c r="I63" s="9">
        <f t="shared" si="1"/>
        <v>0</v>
      </c>
    </row>
    <row r="64" spans="2:9" ht="21.75">
      <c r="B64" s="20"/>
      <c r="C64" s="21"/>
      <c r="D64" s="22"/>
      <c r="E64" s="23"/>
      <c r="F64" s="24"/>
      <c r="G64" s="24"/>
      <c r="H64" s="24"/>
      <c r="I64" s="25"/>
    </row>
  </sheetData>
  <sheetProtection/>
  <mergeCells count="2">
    <mergeCell ref="B1:I1"/>
    <mergeCell ref="K2:L2"/>
  </mergeCells>
  <printOptions/>
  <pageMargins left="0.42" right="0" top="0.7480314960629921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Z41"/>
  <sheetViews>
    <sheetView tabSelected="1" workbookViewId="0" topLeftCell="A4">
      <selection activeCell="K40" sqref="K40"/>
    </sheetView>
  </sheetViews>
  <sheetFormatPr defaultColWidth="9.140625" defaultRowHeight="21.75"/>
  <cols>
    <col min="1" max="1" width="10.140625" style="31" customWidth="1"/>
    <col min="2" max="2" width="9.140625" style="31" customWidth="1"/>
    <col min="3" max="3" width="11.57421875" style="31" customWidth="1"/>
    <col min="4" max="6" width="9.140625" style="31" customWidth="1"/>
    <col min="7" max="7" width="10.57421875" style="31" customWidth="1"/>
    <col min="8" max="8" width="14.7109375" style="31" customWidth="1"/>
    <col min="9" max="24" width="9.140625" style="31" customWidth="1"/>
    <col min="25" max="25" width="10.421875" style="31" customWidth="1"/>
    <col min="26" max="16384" width="9.140625" style="31" customWidth="1"/>
  </cols>
  <sheetData>
    <row r="1" spans="1:8" ht="24.75">
      <c r="A1" s="26" t="s">
        <v>14</v>
      </c>
      <c r="B1" s="27" t="s">
        <v>32</v>
      </c>
      <c r="C1" s="26" t="s">
        <v>15</v>
      </c>
      <c r="D1" s="27">
        <v>2549</v>
      </c>
      <c r="E1" s="28" t="s">
        <v>16</v>
      </c>
      <c r="F1" s="29">
        <v>4560</v>
      </c>
      <c r="G1" s="26" t="s">
        <v>77</v>
      </c>
      <c r="H1" s="30" t="s">
        <v>31</v>
      </c>
    </row>
    <row r="2" spans="1:26" ht="21.75">
      <c r="A2" s="28"/>
      <c r="B2" s="27"/>
      <c r="C2" s="26"/>
      <c r="D2" s="26"/>
      <c r="E2" s="28"/>
      <c r="F2" s="28"/>
      <c r="G2" s="28"/>
      <c r="H2" s="28"/>
      <c r="X2" s="32">
        <v>237257</v>
      </c>
      <c r="Y2" s="31" t="s">
        <v>75</v>
      </c>
      <c r="Z2" s="33" t="s">
        <v>76</v>
      </c>
    </row>
    <row r="3" spans="1:25" ht="21.75">
      <c r="A3" s="34" t="s">
        <v>17</v>
      </c>
      <c r="B3" s="34" t="s">
        <v>2</v>
      </c>
      <c r="C3" s="34" t="s">
        <v>18</v>
      </c>
      <c r="D3" s="34" t="s">
        <v>19</v>
      </c>
      <c r="E3" s="34" t="s">
        <v>20</v>
      </c>
      <c r="F3" s="34" t="s">
        <v>21</v>
      </c>
      <c r="G3" s="34" t="s">
        <v>22</v>
      </c>
      <c r="H3" s="34" t="s">
        <v>23</v>
      </c>
      <c r="X3" s="31">
        <v>1</v>
      </c>
      <c r="Y3" s="31">
        <v>194.7899999141693</v>
      </c>
    </row>
    <row r="4" spans="1:25" ht="21.75">
      <c r="A4" s="35"/>
      <c r="B4" s="36"/>
      <c r="C4" s="35" t="s">
        <v>24</v>
      </c>
      <c r="D4" s="35" t="s">
        <v>25</v>
      </c>
      <c r="E4" s="35" t="s">
        <v>24</v>
      </c>
      <c r="F4" s="35" t="s">
        <v>24</v>
      </c>
      <c r="G4" s="35" t="s">
        <v>26</v>
      </c>
      <c r="H4" s="35" t="s">
        <v>24</v>
      </c>
      <c r="X4" s="31">
        <v>2</v>
      </c>
      <c r="Y4" s="31">
        <v>194.93000001907347</v>
      </c>
    </row>
    <row r="5" spans="1:25" ht="21.75">
      <c r="A5" s="33" t="s">
        <v>1</v>
      </c>
      <c r="B5" s="37">
        <v>1</v>
      </c>
      <c r="C5" s="38">
        <v>304.5</v>
      </c>
      <c r="D5" s="39">
        <v>0</v>
      </c>
      <c r="E5" s="40">
        <v>408.4</v>
      </c>
      <c r="F5" s="40">
        <f aca="true" t="shared" si="0" ref="F5:F13">C5-E5</f>
        <v>-103.89999999999998</v>
      </c>
      <c r="G5" s="40">
        <f aca="true" t="shared" si="1" ref="G5:G35">+(F5/$F$36)*100</f>
        <v>-2.7365149599662866</v>
      </c>
      <c r="H5" s="40">
        <f aca="true" t="shared" si="2" ref="H5:H35">+F5/$F$38</f>
        <v>-1.4442717844266513</v>
      </c>
      <c r="X5" s="31">
        <v>3</v>
      </c>
      <c r="Y5" s="31">
        <v>196.0399999141693</v>
      </c>
    </row>
    <row r="6" spans="1:25" ht="21.75">
      <c r="A6" s="41"/>
      <c r="B6" s="37">
        <v>2</v>
      </c>
      <c r="C6" s="38">
        <v>328</v>
      </c>
      <c r="D6" s="39">
        <v>0</v>
      </c>
      <c r="E6" s="40">
        <v>106.6</v>
      </c>
      <c r="F6" s="40">
        <f t="shared" si="0"/>
        <v>221.4</v>
      </c>
      <c r="G6" s="40">
        <f t="shared" si="1"/>
        <v>5.831226295828065</v>
      </c>
      <c r="H6" s="40">
        <f t="shared" si="2"/>
        <v>3.077591656131479</v>
      </c>
      <c r="X6" s="31">
        <v>4</v>
      </c>
      <c r="Y6" s="31">
        <v>195.97999997138976</v>
      </c>
    </row>
    <row r="7" spans="2:25" ht="21.75">
      <c r="B7" s="37">
        <v>3</v>
      </c>
      <c r="C7" s="38">
        <v>381.95</v>
      </c>
      <c r="D7" s="39">
        <v>0</v>
      </c>
      <c r="E7" s="40">
        <f>+E6+((E$9-E$6)/3)</f>
        <v>197.2</v>
      </c>
      <c r="F7" s="40">
        <f t="shared" si="0"/>
        <v>184.75</v>
      </c>
      <c r="G7" s="40">
        <f t="shared" si="1"/>
        <v>4.8659397387273495</v>
      </c>
      <c r="H7" s="40">
        <f t="shared" si="2"/>
        <v>2.568134862106101</v>
      </c>
      <c r="X7" s="31">
        <v>5</v>
      </c>
      <c r="Y7" s="31">
        <v>195.81999988555907</v>
      </c>
    </row>
    <row r="8" spans="1:25" ht="21.75">
      <c r="A8" s="33"/>
      <c r="B8" s="37">
        <v>4</v>
      </c>
      <c r="C8" s="38">
        <v>427</v>
      </c>
      <c r="D8" s="39">
        <v>0</v>
      </c>
      <c r="E8" s="40">
        <f>+E7+((E$9-E$6)/3)</f>
        <v>287.79999999999995</v>
      </c>
      <c r="F8" s="40">
        <f t="shared" si="0"/>
        <v>139.20000000000005</v>
      </c>
      <c r="G8" s="40">
        <f t="shared" si="1"/>
        <v>3.666245259165614</v>
      </c>
      <c r="H8" s="40">
        <f t="shared" si="2"/>
        <v>1.9349627756707408</v>
      </c>
      <c r="X8" s="31">
        <v>6</v>
      </c>
      <c r="Y8" s="31">
        <v>195.74999995231627</v>
      </c>
    </row>
    <row r="9" spans="1:25" ht="21.75">
      <c r="A9" s="42"/>
      <c r="B9" s="37">
        <v>5</v>
      </c>
      <c r="C9" s="38">
        <v>428.7</v>
      </c>
      <c r="D9" s="39">
        <v>0</v>
      </c>
      <c r="E9" s="40">
        <v>378.4</v>
      </c>
      <c r="F9" s="40">
        <f t="shared" si="0"/>
        <v>50.30000000000001</v>
      </c>
      <c r="G9" s="40">
        <f t="shared" si="1"/>
        <v>1.3247998314369998</v>
      </c>
      <c r="H9" s="40">
        <f t="shared" si="2"/>
        <v>0.6991999110361944</v>
      </c>
      <c r="X9" s="31">
        <v>7</v>
      </c>
      <c r="Y9" s="31">
        <v>195.49999995231627</v>
      </c>
    </row>
    <row r="10" spans="2:25" ht="21.75">
      <c r="B10" s="37">
        <v>6</v>
      </c>
      <c r="C10" s="38">
        <v>438.9</v>
      </c>
      <c r="D10" s="43">
        <v>0</v>
      </c>
      <c r="E10" s="40">
        <v>115.7</v>
      </c>
      <c r="F10" s="40">
        <f t="shared" si="0"/>
        <v>323.2</v>
      </c>
      <c r="G10" s="40">
        <f t="shared" si="1"/>
        <v>8.512431521281078</v>
      </c>
      <c r="H10" s="40">
        <f t="shared" si="2"/>
        <v>4.492672191787236</v>
      </c>
      <c r="X10" s="31">
        <v>8</v>
      </c>
      <c r="Y10" s="31">
        <v>196.91000003814696</v>
      </c>
    </row>
    <row r="11" spans="1:25" ht="21.75">
      <c r="A11" s="33"/>
      <c r="B11" s="37">
        <v>7</v>
      </c>
      <c r="C11" s="38">
        <v>362.15</v>
      </c>
      <c r="D11" s="43">
        <v>0</v>
      </c>
      <c r="E11" s="40">
        <f>+E10+((E$16-E$10)/6)</f>
        <v>161.01666666666668</v>
      </c>
      <c r="F11" s="40">
        <f t="shared" si="0"/>
        <v>201.1333333333333</v>
      </c>
      <c r="G11" s="40">
        <f t="shared" si="1"/>
        <v>5.297443461160274</v>
      </c>
      <c r="H11" s="40">
        <f t="shared" si="2"/>
        <v>2.7958729378345892</v>
      </c>
      <c r="X11" s="31">
        <v>9</v>
      </c>
      <c r="Y11" s="31">
        <v>198.14999980926513</v>
      </c>
    </row>
    <row r="12" spans="1:25" ht="21.75">
      <c r="A12" s="42"/>
      <c r="B12" s="37">
        <v>8</v>
      </c>
      <c r="C12" s="38">
        <v>350.6</v>
      </c>
      <c r="D12" s="44"/>
      <c r="E12" s="40">
        <f>+E11+((E$16-E$10)/6)</f>
        <v>206.33333333333334</v>
      </c>
      <c r="F12" s="40">
        <f t="shared" si="0"/>
        <v>144.26666666666668</v>
      </c>
      <c r="G12" s="40">
        <f t="shared" si="1"/>
        <v>3.7996909678325608</v>
      </c>
      <c r="H12" s="40">
        <f t="shared" si="2"/>
        <v>2.0053924552449627</v>
      </c>
      <c r="X12" s="31">
        <v>10</v>
      </c>
      <c r="Y12" s="31">
        <v>197.1099998474121</v>
      </c>
    </row>
    <row r="13" spans="1:25" ht="21.75">
      <c r="A13" s="42"/>
      <c r="B13" s="37">
        <v>9</v>
      </c>
      <c r="C13" s="38">
        <v>778.63</v>
      </c>
      <c r="D13" s="43"/>
      <c r="E13" s="40">
        <v>261.6</v>
      </c>
      <c r="F13" s="40">
        <f t="shared" si="0"/>
        <v>517.03</v>
      </c>
      <c r="G13" s="40">
        <f t="shared" si="1"/>
        <v>13.6175200168563</v>
      </c>
      <c r="H13" s="40">
        <f t="shared" si="2"/>
        <v>7.1870244533408245</v>
      </c>
      <c r="X13" s="31">
        <v>11</v>
      </c>
      <c r="Y13" s="31">
        <v>195.75999994277953</v>
      </c>
    </row>
    <row r="14" spans="1:25" ht="21.75">
      <c r="A14" s="42"/>
      <c r="B14" s="37">
        <v>10</v>
      </c>
      <c r="C14" s="38">
        <v>572.6</v>
      </c>
      <c r="D14" s="43"/>
      <c r="E14" s="40">
        <f>+E13+((E$19-E$13)/6)</f>
        <v>303.6</v>
      </c>
      <c r="F14" s="40">
        <f aca="true" t="shared" si="3" ref="F14:F35">+C14-E14</f>
        <v>269</v>
      </c>
      <c r="G14" s="40">
        <f t="shared" si="1"/>
        <v>7.084913611462283</v>
      </c>
      <c r="H14" s="40">
        <f t="shared" si="2"/>
        <v>3.7392599616050943</v>
      </c>
      <c r="X14" s="31">
        <v>12</v>
      </c>
      <c r="Y14" s="31">
        <v>194.93000001907347</v>
      </c>
    </row>
    <row r="15" spans="1:25" ht="21.75">
      <c r="A15" s="42"/>
      <c r="B15" s="37">
        <v>11</v>
      </c>
      <c r="C15" s="38">
        <v>393.5</v>
      </c>
      <c r="D15" s="43"/>
      <c r="E15" s="40">
        <f>+E14+((E$19-E$13)/6)</f>
        <v>345.6</v>
      </c>
      <c r="F15" s="40">
        <f t="shared" si="3"/>
        <v>47.89999999999998</v>
      </c>
      <c r="G15" s="40">
        <f t="shared" si="1"/>
        <v>1.2615887062789712</v>
      </c>
      <c r="H15" s="40">
        <f t="shared" si="2"/>
        <v>0.665838483869457</v>
      </c>
      <c r="X15" s="31">
        <v>13</v>
      </c>
      <c r="Y15" s="31">
        <v>195.68000001907347</v>
      </c>
    </row>
    <row r="16" spans="1:25" ht="21.75">
      <c r="A16" s="42"/>
      <c r="B16" s="37">
        <v>12</v>
      </c>
      <c r="C16" s="38">
        <v>309</v>
      </c>
      <c r="D16" s="43"/>
      <c r="E16" s="40">
        <f>+E15+((E$19-E$13)/6)</f>
        <v>387.6</v>
      </c>
      <c r="F16" s="40">
        <f t="shared" si="3"/>
        <v>-78.60000000000002</v>
      </c>
      <c r="G16" s="40">
        <f t="shared" si="1"/>
        <v>-2.0701643489254113</v>
      </c>
      <c r="H16" s="40">
        <f t="shared" si="2"/>
        <v>-1.0925867397106337</v>
      </c>
      <c r="X16" s="31">
        <v>14</v>
      </c>
      <c r="Y16" s="31">
        <v>195.69000000953673</v>
      </c>
    </row>
    <row r="17" spans="2:25" ht="21.75">
      <c r="B17" s="37">
        <v>13</v>
      </c>
      <c r="C17" s="38">
        <v>370.4</v>
      </c>
      <c r="D17" s="39">
        <v>0</v>
      </c>
      <c r="E17" s="40">
        <f>+E16+((E$19-E$13)/6)</f>
        <v>429.6</v>
      </c>
      <c r="F17" s="40">
        <f t="shared" si="3"/>
        <v>-59.200000000000045</v>
      </c>
      <c r="G17" s="40">
        <f t="shared" si="1"/>
        <v>-1.5592077538980205</v>
      </c>
      <c r="H17" s="40">
        <f t="shared" si="2"/>
        <v>-0.8229152034461775</v>
      </c>
      <c r="X17" s="31">
        <v>15</v>
      </c>
      <c r="Y17" s="31">
        <v>195.54999990463256</v>
      </c>
    </row>
    <row r="18" spans="1:25" ht="21.75">
      <c r="A18" s="42"/>
      <c r="B18" s="37">
        <v>14</v>
      </c>
      <c r="C18" s="38">
        <v>432.1</v>
      </c>
      <c r="D18" s="39">
        <v>0</v>
      </c>
      <c r="E18" s="40">
        <f>+E17+((E$19-E$13)/6)</f>
        <v>471.6</v>
      </c>
      <c r="F18" s="40">
        <f t="shared" si="3"/>
        <v>-39.5</v>
      </c>
      <c r="G18" s="40">
        <f t="shared" si="1"/>
        <v>-1.0403497682258744</v>
      </c>
      <c r="H18" s="40">
        <f t="shared" si="2"/>
        <v>-0.5490734887858781</v>
      </c>
      <c r="X18" s="31">
        <v>16</v>
      </c>
      <c r="Y18" s="31">
        <v>194.98999996185302</v>
      </c>
    </row>
    <row r="19" spans="1:25" ht="21.75">
      <c r="A19" s="42"/>
      <c r="B19" s="37">
        <v>15</v>
      </c>
      <c r="C19" s="38">
        <v>406.7</v>
      </c>
      <c r="D19" s="39">
        <v>0</v>
      </c>
      <c r="E19" s="40">
        <v>513.6</v>
      </c>
      <c r="F19" s="40">
        <f t="shared" si="3"/>
        <v>-106.90000000000003</v>
      </c>
      <c r="G19" s="40">
        <f t="shared" si="1"/>
        <v>-2.815528866413823</v>
      </c>
      <c r="H19" s="40">
        <f t="shared" si="2"/>
        <v>-1.4859735683850732</v>
      </c>
      <c r="X19" s="31">
        <v>17</v>
      </c>
      <c r="Y19" s="31">
        <v>194.8800000667572</v>
      </c>
    </row>
    <row r="20" spans="1:25" ht="21.75">
      <c r="A20" s="42"/>
      <c r="B20" s="37">
        <v>16</v>
      </c>
      <c r="C20" s="38">
        <v>313.6</v>
      </c>
      <c r="D20" s="39">
        <v>0</v>
      </c>
      <c r="E20" s="40">
        <f>+E19-((E$12-E$34)/22)</f>
        <v>527.9484848484849</v>
      </c>
      <c r="F20" s="40">
        <f t="shared" si="3"/>
        <v>-214.34848484848487</v>
      </c>
      <c r="G20" s="40">
        <f t="shared" si="1"/>
        <v>-5.645503709663002</v>
      </c>
      <c r="H20" s="40">
        <f t="shared" si="2"/>
        <v>-2.97957140232214</v>
      </c>
      <c r="O20" s="139" t="s">
        <v>10</v>
      </c>
      <c r="P20" s="139"/>
      <c r="X20" s="31">
        <v>18</v>
      </c>
      <c r="Y20" s="31">
        <v>195.29999990463256</v>
      </c>
    </row>
    <row r="21" spans="1:25" ht="21.75">
      <c r="A21" s="42"/>
      <c r="B21" s="37">
        <v>17</v>
      </c>
      <c r="C21" s="38">
        <v>303</v>
      </c>
      <c r="D21" s="39">
        <v>7.68</v>
      </c>
      <c r="E21" s="40">
        <f>+E20-((E$12-E$34)/22)</f>
        <v>542.2969696969698</v>
      </c>
      <c r="F21" s="40">
        <f t="shared" si="3"/>
        <v>-239.29696969696977</v>
      </c>
      <c r="G21" s="40">
        <f t="shared" si="1"/>
        <v>-6.302596125604977</v>
      </c>
      <c r="H21" s="40">
        <f t="shared" si="2"/>
        <v>-3.3263701774026266</v>
      </c>
      <c r="X21" s="31">
        <v>19</v>
      </c>
      <c r="Y21" s="31">
        <v>197.96000022888182</v>
      </c>
    </row>
    <row r="22" spans="1:25" ht="21.75">
      <c r="A22" s="41"/>
      <c r="B22" s="37">
        <v>18</v>
      </c>
      <c r="C22" s="38">
        <v>336</v>
      </c>
      <c r="D22" s="43">
        <v>35</v>
      </c>
      <c r="E22" s="40">
        <v>336</v>
      </c>
      <c r="F22" s="40">
        <f t="shared" si="3"/>
        <v>0</v>
      </c>
      <c r="G22" s="40">
        <f t="shared" si="1"/>
        <v>0</v>
      </c>
      <c r="H22" s="40">
        <f t="shared" si="2"/>
        <v>0</v>
      </c>
      <c r="X22" s="31">
        <v>20</v>
      </c>
      <c r="Y22" s="31">
        <v>200.22999973297118</v>
      </c>
    </row>
    <row r="23" spans="1:25" ht="21.75">
      <c r="A23" s="45"/>
      <c r="B23" s="134">
        <v>19</v>
      </c>
      <c r="C23" s="135">
        <v>660.05</v>
      </c>
      <c r="D23" s="136">
        <v>118.1</v>
      </c>
      <c r="E23" s="137">
        <f>C23</f>
        <v>660.05</v>
      </c>
      <c r="F23" s="137">
        <f t="shared" si="3"/>
        <v>0</v>
      </c>
      <c r="G23" s="137">
        <f aca="true" t="shared" si="4" ref="G23:G28">(F23/F$36)*100</f>
        <v>0</v>
      </c>
      <c r="H23" s="137">
        <f>+F23/$F$38</f>
        <v>0</v>
      </c>
      <c r="X23" s="31">
        <v>21</v>
      </c>
      <c r="Y23" s="31">
        <v>200.62000007629393</v>
      </c>
    </row>
    <row r="24" spans="1:25" ht="21.75">
      <c r="A24" s="45"/>
      <c r="B24" s="134">
        <v>20</v>
      </c>
      <c r="C24" s="135">
        <v>1190</v>
      </c>
      <c r="D24" s="136">
        <v>31.34</v>
      </c>
      <c r="E24" s="137">
        <f>E23+(C$28-C$23)/5</f>
        <v>675.65</v>
      </c>
      <c r="F24" s="137">
        <f t="shared" si="3"/>
        <v>514.35</v>
      </c>
      <c r="G24" s="137">
        <f t="shared" si="4"/>
        <v>13.546934260429836</v>
      </c>
      <c r="H24" s="137">
        <f t="shared" si="2"/>
        <v>7.149770859671302</v>
      </c>
      <c r="K24" s="31">
        <f>(C23+C24)/2</f>
        <v>925.025</v>
      </c>
      <c r="X24" s="31">
        <v>22</v>
      </c>
      <c r="Y24" s="31">
        <v>200.47999973297118</v>
      </c>
    </row>
    <row r="25" spans="1:25" ht="21.75">
      <c r="A25" s="45"/>
      <c r="B25" s="134">
        <v>21</v>
      </c>
      <c r="C25" s="135">
        <v>2635.5</v>
      </c>
      <c r="D25" s="136">
        <v>0</v>
      </c>
      <c r="E25" s="137">
        <f>E24+(C$28-C$23)/5</f>
        <v>691.25</v>
      </c>
      <c r="F25" s="137">
        <f t="shared" si="3"/>
        <v>1944.25</v>
      </c>
      <c r="G25" s="137">
        <f t="shared" si="4"/>
        <v>51.20759587020649</v>
      </c>
      <c r="H25" s="137">
        <f t="shared" si="2"/>
        <v>27.02623115372009</v>
      </c>
      <c r="X25" s="31">
        <v>23</v>
      </c>
      <c r="Y25" s="31">
        <v>199.43000001907347</v>
      </c>
    </row>
    <row r="26" spans="1:25" ht="21.75">
      <c r="A26" s="45"/>
      <c r="B26" s="134">
        <v>22</v>
      </c>
      <c r="C26" s="135">
        <v>1736.5</v>
      </c>
      <c r="D26" s="136">
        <v>0</v>
      </c>
      <c r="E26" s="137">
        <f>E25+(C$28-C$23)/5</f>
        <v>706.85</v>
      </c>
      <c r="F26" s="137">
        <f t="shared" si="3"/>
        <v>1029.65</v>
      </c>
      <c r="G26" s="137">
        <f t="shared" si="4"/>
        <v>27.118889591234723</v>
      </c>
      <c r="H26" s="137">
        <f t="shared" si="2"/>
        <v>14.312747284262771</v>
      </c>
      <c r="X26" s="31">
        <v>24</v>
      </c>
      <c r="Y26" s="31">
        <v>197.64000005722045</v>
      </c>
    </row>
    <row r="27" spans="1:25" ht="21.75">
      <c r="A27" s="45"/>
      <c r="B27" s="134">
        <v>23</v>
      </c>
      <c r="C27" s="135">
        <v>1031</v>
      </c>
      <c r="D27" s="136">
        <v>0</v>
      </c>
      <c r="E27" s="137">
        <f>E26+(C$28-C$23)/5</f>
        <v>722.45</v>
      </c>
      <c r="F27" s="137">
        <f t="shared" si="3"/>
        <v>308.54999999999995</v>
      </c>
      <c r="G27" s="137">
        <f t="shared" si="4"/>
        <v>8.12658027812895</v>
      </c>
      <c r="H27" s="137">
        <f t="shared" si="2"/>
        <v>4.289028480123612</v>
      </c>
      <c r="J27" s="46"/>
      <c r="X27" s="31">
        <v>25</v>
      </c>
      <c r="Y27" s="31">
        <v>197.18999977111815</v>
      </c>
    </row>
    <row r="28" spans="1:25" ht="21.75">
      <c r="A28" s="45"/>
      <c r="B28" s="134">
        <v>24</v>
      </c>
      <c r="C28" s="135">
        <v>738.05</v>
      </c>
      <c r="D28" s="136">
        <v>0</v>
      </c>
      <c r="E28" s="137">
        <f>E27+(C$28-C$23)/5</f>
        <v>738.0500000000001</v>
      </c>
      <c r="F28" s="137">
        <f t="shared" si="3"/>
        <v>0</v>
      </c>
      <c r="G28" s="137">
        <f t="shared" si="4"/>
        <v>0</v>
      </c>
      <c r="H28" s="137">
        <f t="shared" si="2"/>
        <v>0</v>
      </c>
      <c r="J28" s="46"/>
      <c r="X28" s="31">
        <v>26</v>
      </c>
      <c r="Y28" s="31">
        <v>197.8799998283386</v>
      </c>
    </row>
    <row r="29" spans="1:25" ht="21.75">
      <c r="A29" s="45"/>
      <c r="B29" s="37">
        <v>25</v>
      </c>
      <c r="C29" s="38">
        <v>712.7</v>
      </c>
      <c r="D29" s="39">
        <v>0</v>
      </c>
      <c r="E29" s="40">
        <f>+E28+((E$35-E$26)/9)</f>
        <v>681.9055555555556</v>
      </c>
      <c r="F29" s="40">
        <f t="shared" si="3"/>
        <v>30.79444444444448</v>
      </c>
      <c r="G29" s="40">
        <f t="shared" si="1"/>
        <v>0.8110631174790476</v>
      </c>
      <c r="H29" s="40">
        <f t="shared" si="2"/>
        <v>0.4280610897806085</v>
      </c>
      <c r="J29" s="46"/>
      <c r="X29" s="31">
        <v>27</v>
      </c>
      <c r="Y29" s="31">
        <v>197.73999996185302</v>
      </c>
    </row>
    <row r="30" spans="1:25" ht="21.75">
      <c r="A30" s="45"/>
      <c r="B30" s="37">
        <v>26</v>
      </c>
      <c r="C30" s="38">
        <v>796.93</v>
      </c>
      <c r="D30" s="39">
        <v>0</v>
      </c>
      <c r="E30" s="40">
        <v>65.5</v>
      </c>
      <c r="F30" s="40">
        <f t="shared" si="3"/>
        <v>731.43</v>
      </c>
      <c r="G30" s="40">
        <f t="shared" si="1"/>
        <v>19.264380530973447</v>
      </c>
      <c r="H30" s="40">
        <f t="shared" si="2"/>
        <v>10.167311946902654</v>
      </c>
      <c r="J30" s="46"/>
      <c r="X30" s="31">
        <v>28</v>
      </c>
      <c r="Y30" s="31">
        <v>197.2</v>
      </c>
    </row>
    <row r="31" spans="1:25" ht="21.75">
      <c r="A31" s="33"/>
      <c r="B31" s="37">
        <v>27</v>
      </c>
      <c r="C31" s="38">
        <v>788.8</v>
      </c>
      <c r="D31" s="39">
        <v>0</v>
      </c>
      <c r="E31" s="40">
        <f>+E30+((E$34-E$30)/4)</f>
        <v>179.625</v>
      </c>
      <c r="F31" s="40">
        <f t="shared" si="3"/>
        <v>609.175</v>
      </c>
      <c r="G31" s="40">
        <f t="shared" si="1"/>
        <v>16.04443215339233</v>
      </c>
      <c r="H31" s="40">
        <f t="shared" si="2"/>
        <v>8.46789474762373</v>
      </c>
      <c r="J31" s="46"/>
      <c r="X31" s="31">
        <v>29</v>
      </c>
      <c r="Y31" s="31">
        <v>196.7</v>
      </c>
    </row>
    <row r="32" spans="1:25" ht="21.75">
      <c r="A32" s="45"/>
      <c r="B32" s="37">
        <v>28</v>
      </c>
      <c r="C32" s="38">
        <v>710.75</v>
      </c>
      <c r="D32" s="39">
        <v>0</v>
      </c>
      <c r="E32" s="40">
        <f>+E31+((E$34-E$30)/4)</f>
        <v>293.75</v>
      </c>
      <c r="F32" s="40">
        <f t="shared" si="3"/>
        <v>417</v>
      </c>
      <c r="G32" s="40">
        <f t="shared" si="1"/>
        <v>10.982932996207332</v>
      </c>
      <c r="H32" s="40">
        <f t="shared" si="2"/>
        <v>5.796547970220536</v>
      </c>
      <c r="J32" s="46"/>
      <c r="X32" s="31">
        <v>30</v>
      </c>
      <c r="Y32" s="31">
        <v>196.43999977111815</v>
      </c>
    </row>
    <row r="33" spans="1:25" ht="21.75">
      <c r="A33" s="45"/>
      <c r="B33" s="37">
        <v>29</v>
      </c>
      <c r="C33" s="38">
        <v>603.2</v>
      </c>
      <c r="D33" s="39">
        <v>0</v>
      </c>
      <c r="E33" s="40">
        <f>+E32+((E$34-E$30)/4)</f>
        <v>407.875</v>
      </c>
      <c r="F33" s="40">
        <f t="shared" si="3"/>
        <v>195.32500000000005</v>
      </c>
      <c r="G33" s="40">
        <f t="shared" si="1"/>
        <v>5.1444637589549105</v>
      </c>
      <c r="H33" s="40">
        <f t="shared" si="2"/>
        <v>2.715133650559536</v>
      </c>
      <c r="J33" s="46"/>
      <c r="X33" s="31">
        <v>31</v>
      </c>
      <c r="Y33" s="31">
        <v>198.29000015258788</v>
      </c>
    </row>
    <row r="34" spans="1:10" ht="21.75">
      <c r="A34" s="45"/>
      <c r="B34" s="37">
        <v>30</v>
      </c>
      <c r="C34" s="38">
        <v>567.2</v>
      </c>
      <c r="D34" s="39">
        <v>0</v>
      </c>
      <c r="E34" s="40">
        <v>522</v>
      </c>
      <c r="F34" s="40">
        <f t="shared" si="3"/>
        <v>45.200000000000045</v>
      </c>
      <c r="G34" s="40">
        <f t="shared" si="1"/>
        <v>1.1904761904761916</v>
      </c>
      <c r="H34" s="40">
        <f t="shared" si="2"/>
        <v>0.6283068783068789</v>
      </c>
      <c r="J34" s="46"/>
    </row>
    <row r="35" spans="2:10" ht="21.75">
      <c r="B35" s="37">
        <v>31</v>
      </c>
      <c r="C35" s="38">
        <v>821.33</v>
      </c>
      <c r="D35" s="39">
        <v>0</v>
      </c>
      <c r="E35" s="40">
        <v>201.55</v>
      </c>
      <c r="F35" s="40">
        <f t="shared" si="3"/>
        <v>619.78</v>
      </c>
      <c r="G35" s="40">
        <f t="shared" si="1"/>
        <v>16.323746312684364</v>
      </c>
      <c r="H35" s="40">
        <f t="shared" si="2"/>
        <v>8.615310553916748</v>
      </c>
      <c r="J35" s="46"/>
    </row>
    <row r="36" spans="1:10" ht="21.75">
      <c r="A36" s="47" t="s">
        <v>27</v>
      </c>
      <c r="B36" s="48"/>
      <c r="C36" s="48"/>
      <c r="D36" s="49"/>
      <c r="E36" s="50"/>
      <c r="F36" s="51">
        <f>SUM(F23:F28)</f>
        <v>3796.8</v>
      </c>
      <c r="G36" s="51">
        <f>SUM(G23:G28)</f>
        <v>100</v>
      </c>
      <c r="H36" s="51">
        <f>SUM(H22:H27)</f>
        <v>52.77777777777777</v>
      </c>
      <c r="J36" s="46"/>
    </row>
    <row r="37" spans="1:10" ht="24.75">
      <c r="A37" s="52" t="s">
        <v>78</v>
      </c>
      <c r="B37" s="53"/>
      <c r="C37" s="33"/>
      <c r="D37" s="33"/>
      <c r="E37" s="50"/>
      <c r="F37" s="51">
        <f>+(F36*24*3600)/10^6</f>
        <v>328.04352000000006</v>
      </c>
      <c r="G37" s="50"/>
      <c r="H37" s="54">
        <f>+(H36*24*3600)/10^6</f>
        <v>4.559999999999999</v>
      </c>
      <c r="J37" s="46"/>
    </row>
    <row r="38" spans="1:8" ht="24.75">
      <c r="A38" s="52" t="s">
        <v>79</v>
      </c>
      <c r="B38" s="53"/>
      <c r="C38" s="53"/>
      <c r="D38" s="55"/>
      <c r="E38" s="50"/>
      <c r="F38" s="56">
        <f>+(F37/F1)*10^3</f>
        <v>71.93936842105263</v>
      </c>
      <c r="G38" s="50"/>
      <c r="H38" s="56">
        <f>+(H37/F1)*10^3</f>
        <v>0.9999999999999998</v>
      </c>
    </row>
    <row r="39" spans="1:8" ht="21.75">
      <c r="A39" s="28"/>
      <c r="B39" s="28"/>
      <c r="C39" s="28"/>
      <c r="D39" s="28"/>
      <c r="E39" s="28"/>
      <c r="F39" s="28"/>
      <c r="G39" s="28"/>
      <c r="H39" s="28"/>
    </row>
    <row r="40" spans="1:8" ht="21.75">
      <c r="A40" s="28" t="s">
        <v>80</v>
      </c>
      <c r="B40" s="28"/>
      <c r="C40" s="28"/>
      <c r="D40" s="28"/>
      <c r="E40" s="31" t="s">
        <v>28</v>
      </c>
      <c r="F40" s="57">
        <f>SUM(D23)</f>
        <v>118.1</v>
      </c>
      <c r="G40" s="26" t="s">
        <v>25</v>
      </c>
      <c r="H40" s="28"/>
    </row>
    <row r="41" spans="1:8" ht="21.75">
      <c r="A41" s="28" t="s">
        <v>29</v>
      </c>
      <c r="B41" s="28"/>
      <c r="C41" s="28"/>
      <c r="D41" s="28"/>
      <c r="E41" s="28"/>
      <c r="F41" s="58">
        <f>+(F38/F40)*100</f>
        <v>60.91394447167878</v>
      </c>
      <c r="G41" s="26" t="s">
        <v>30</v>
      </c>
      <c r="H41" s="59"/>
    </row>
  </sheetData>
  <sheetProtection/>
  <mergeCells count="1">
    <mergeCell ref="O20:P20"/>
  </mergeCells>
  <printOptions/>
  <pageMargins left="0.75" right="0.75" top="0.36" bottom="0.35" header="0.25" footer="0.22"/>
  <pageSetup horizontalDpi="180" verticalDpi="18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Y33"/>
  <sheetViews>
    <sheetView zoomScaleSheetLayoutView="100" workbookViewId="0" topLeftCell="A1">
      <selection activeCell="V12" sqref="V12"/>
    </sheetView>
  </sheetViews>
  <sheetFormatPr defaultColWidth="9.140625" defaultRowHeight="21.75"/>
  <cols>
    <col min="1" max="1" width="5.7109375" style="1" customWidth="1"/>
    <col min="2" max="2" width="9.140625" style="1" customWidth="1"/>
    <col min="3" max="3" width="8.57421875" style="1" customWidth="1"/>
    <col min="4" max="4" width="7.57421875" style="1" customWidth="1"/>
    <col min="5" max="5" width="0.71875" style="1" customWidth="1"/>
    <col min="6" max="6" width="6.00390625" style="1" bestFit="1" customWidth="1"/>
    <col min="7" max="7" width="6.00390625" style="1" customWidth="1"/>
    <col min="8" max="8" width="6.421875" style="1" customWidth="1"/>
    <col min="9" max="10" width="5.421875" style="1" customWidth="1"/>
    <col min="11" max="16" width="5.00390625" style="1" customWidth="1"/>
    <col min="17" max="17" width="7.00390625" style="1" customWidth="1"/>
    <col min="18" max="18" width="9.00390625" style="1" customWidth="1"/>
    <col min="19" max="21" width="6.7109375" style="1" customWidth="1"/>
    <col min="22" max="25" width="10.7109375" style="1" customWidth="1"/>
    <col min="26" max="16384" width="9.140625" style="1" customWidth="1"/>
  </cols>
  <sheetData>
    <row r="1" spans="1:18" ht="36.75" customHeight="1">
      <c r="A1" s="140" t="s">
        <v>73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1:18" ht="36.75" customHeight="1">
      <c r="A2" s="140" t="s">
        <v>33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spans="1:22" ht="24.75" customHeight="1">
      <c r="A3" s="60"/>
      <c r="B3" s="61" t="s">
        <v>25</v>
      </c>
      <c r="C3" s="62" t="s">
        <v>34</v>
      </c>
      <c r="D3" s="61" t="s">
        <v>35</v>
      </c>
      <c r="E3" s="63"/>
      <c r="F3" s="64"/>
      <c r="G3" s="65"/>
      <c r="H3" s="65"/>
      <c r="I3" s="66" t="s">
        <v>2</v>
      </c>
      <c r="J3" s="65"/>
      <c r="K3" s="65"/>
      <c r="L3" s="65"/>
      <c r="M3" s="65"/>
      <c r="N3" s="65"/>
      <c r="O3" s="65"/>
      <c r="P3" s="65"/>
      <c r="Q3" s="67" t="s">
        <v>36</v>
      </c>
      <c r="R3" s="68">
        <v>660</v>
      </c>
      <c r="T3" s="143"/>
      <c r="U3" s="144"/>
      <c r="V3" s="133"/>
    </row>
    <row r="4" spans="1:25" ht="24.75" customHeight="1">
      <c r="A4" s="61" t="s">
        <v>2</v>
      </c>
      <c r="B4" s="69" t="s">
        <v>19</v>
      </c>
      <c r="C4" s="70" t="s">
        <v>37</v>
      </c>
      <c r="D4" s="71">
        <v>0.609</v>
      </c>
      <c r="E4" s="63"/>
      <c r="F4" s="70">
        <v>1</v>
      </c>
      <c r="G4" s="70">
        <v>2</v>
      </c>
      <c r="H4" s="70">
        <v>3</v>
      </c>
      <c r="I4" s="70">
        <v>4</v>
      </c>
      <c r="J4" s="70">
        <v>5</v>
      </c>
      <c r="K4" s="70">
        <v>6</v>
      </c>
      <c r="L4" s="70">
        <v>7</v>
      </c>
      <c r="M4" s="70">
        <v>8</v>
      </c>
      <c r="N4" s="70">
        <v>9</v>
      </c>
      <c r="O4" s="70">
        <v>10</v>
      </c>
      <c r="P4" s="70">
        <v>11</v>
      </c>
      <c r="Q4" s="72" t="s">
        <v>38</v>
      </c>
      <c r="R4" s="73" t="s">
        <v>39</v>
      </c>
      <c r="S4" s="74"/>
      <c r="T4" s="145"/>
      <c r="U4" s="145"/>
      <c r="V4" s="145"/>
      <c r="W4" s="75"/>
      <c r="X4" s="75"/>
      <c r="Y4" s="75"/>
    </row>
    <row r="5" spans="1:25" ht="14.25" customHeight="1">
      <c r="A5" s="76">
        <v>2549</v>
      </c>
      <c r="B5" s="77" t="s">
        <v>40</v>
      </c>
      <c r="C5" s="77" t="s">
        <v>41</v>
      </c>
      <c r="D5" s="78" t="s">
        <v>42</v>
      </c>
      <c r="E5" s="79"/>
      <c r="F5" s="79" t="s">
        <v>43</v>
      </c>
      <c r="G5" s="79" t="s">
        <v>44</v>
      </c>
      <c r="H5" s="79" t="s">
        <v>45</v>
      </c>
      <c r="I5" s="79" t="s">
        <v>46</v>
      </c>
      <c r="J5" s="79" t="s">
        <v>47</v>
      </c>
      <c r="K5" s="79" t="s">
        <v>48</v>
      </c>
      <c r="L5" s="79" t="s">
        <v>49</v>
      </c>
      <c r="M5" s="79" t="s">
        <v>50</v>
      </c>
      <c r="N5" s="79" t="s">
        <v>51</v>
      </c>
      <c r="O5" s="79" t="s">
        <v>52</v>
      </c>
      <c r="P5" s="79" t="s">
        <v>53</v>
      </c>
      <c r="Q5" s="80" t="s">
        <v>54</v>
      </c>
      <c r="R5" s="80" t="s">
        <v>55</v>
      </c>
      <c r="S5" s="81"/>
      <c r="T5" s="82"/>
      <c r="U5" s="82"/>
      <c r="V5" s="82"/>
      <c r="W5" s="82"/>
      <c r="X5" s="82"/>
      <c r="Y5" s="82"/>
    </row>
    <row r="6" spans="1:25" ht="17.25" customHeight="1">
      <c r="A6" s="83" t="s">
        <v>56</v>
      </c>
      <c r="B6" s="84" t="s">
        <v>57</v>
      </c>
      <c r="C6" s="84" t="s">
        <v>58</v>
      </c>
      <c r="D6" s="85" t="s">
        <v>59</v>
      </c>
      <c r="E6" s="86"/>
      <c r="F6" s="87" t="s">
        <v>60</v>
      </c>
      <c r="G6" s="87" t="s">
        <v>61</v>
      </c>
      <c r="H6" s="87" t="s">
        <v>62</v>
      </c>
      <c r="I6" s="87" t="s">
        <v>63</v>
      </c>
      <c r="J6" s="87" t="s">
        <v>64</v>
      </c>
      <c r="K6" s="87" t="s">
        <v>65</v>
      </c>
      <c r="L6" s="87" t="s">
        <v>66</v>
      </c>
      <c r="M6" s="87" t="s">
        <v>67</v>
      </c>
      <c r="N6" s="87" t="s">
        <v>68</v>
      </c>
      <c r="O6" s="87" t="s">
        <v>69</v>
      </c>
      <c r="P6" s="87" t="s">
        <v>70</v>
      </c>
      <c r="Q6" s="88" t="s">
        <v>71</v>
      </c>
      <c r="R6" s="88" t="s">
        <v>72</v>
      </c>
      <c r="S6" s="89"/>
      <c r="T6" s="90"/>
      <c r="U6" s="90"/>
      <c r="V6" s="90"/>
      <c r="W6" s="90"/>
      <c r="X6" s="90"/>
      <c r="Y6" s="91"/>
    </row>
    <row r="7" spans="1:25" ht="26.25">
      <c r="A7" s="92">
        <v>19</v>
      </c>
      <c r="B7" s="131">
        <v>118.1</v>
      </c>
      <c r="C7" s="127">
        <v>0</v>
      </c>
      <c r="D7" s="129">
        <f aca="true" t="shared" si="0" ref="D7:D12">+B7*$D$4</f>
        <v>71.9229</v>
      </c>
      <c r="E7" s="94"/>
      <c r="F7" s="95">
        <f aca="true" t="shared" si="1" ref="F7:F17">+$D$7*C7</f>
        <v>0</v>
      </c>
      <c r="G7" s="95"/>
      <c r="H7" s="95"/>
      <c r="I7" s="95"/>
      <c r="J7" s="95"/>
      <c r="K7" s="95"/>
      <c r="L7" s="95"/>
      <c r="M7" s="95"/>
      <c r="N7" s="95"/>
      <c r="O7" s="95"/>
      <c r="P7" s="95"/>
      <c r="Q7" s="96">
        <f aca="true" t="shared" si="2" ref="Q7:Q15">SUM(F7:P7)</f>
        <v>0</v>
      </c>
      <c r="R7" s="97">
        <f aca="true" t="shared" si="3" ref="R7:R15">+Q7+$R$3</f>
        <v>660</v>
      </c>
      <c r="S7" s="98"/>
      <c r="T7" s="90"/>
      <c r="U7" s="90"/>
      <c r="V7" s="99"/>
      <c r="W7" s="100"/>
      <c r="X7" s="100"/>
      <c r="Y7" s="91"/>
    </row>
    <row r="8" spans="1:25" ht="21.75">
      <c r="A8" s="101">
        <f>A7+1</f>
        <v>20</v>
      </c>
      <c r="B8" s="131"/>
      <c r="C8" s="128">
        <v>7.149770859671302</v>
      </c>
      <c r="D8" s="130">
        <f t="shared" si="0"/>
        <v>0</v>
      </c>
      <c r="E8" s="104"/>
      <c r="F8" s="105">
        <f t="shared" si="1"/>
        <v>514.2322545630531</v>
      </c>
      <c r="G8" s="106">
        <f aca="true" t="shared" si="4" ref="G8:G18">+$D$8*C7</f>
        <v>0</v>
      </c>
      <c r="H8" s="106"/>
      <c r="I8" s="106"/>
      <c r="J8" s="106"/>
      <c r="K8" s="106"/>
      <c r="L8" s="106"/>
      <c r="M8" s="106"/>
      <c r="N8" s="106"/>
      <c r="O8" s="106"/>
      <c r="P8" s="106"/>
      <c r="Q8" s="107">
        <f t="shared" si="2"/>
        <v>514.2322545630531</v>
      </c>
      <c r="R8" s="108">
        <f t="shared" si="3"/>
        <v>1174.2322545630532</v>
      </c>
      <c r="S8" s="89"/>
      <c r="T8" s="90"/>
      <c r="U8" s="90"/>
      <c r="V8" s="109"/>
      <c r="W8" s="110"/>
      <c r="X8" s="110"/>
      <c r="Y8" s="74"/>
    </row>
    <row r="9" spans="1:25" ht="23.25">
      <c r="A9" s="101">
        <f aca="true" t="shared" si="5" ref="A9:A15">A8+1</f>
        <v>21</v>
      </c>
      <c r="B9" s="93"/>
      <c r="C9" s="128">
        <v>27.02623115372009</v>
      </c>
      <c r="D9" s="130">
        <f t="shared" si="0"/>
        <v>0</v>
      </c>
      <c r="E9" s="104"/>
      <c r="F9" s="105">
        <f t="shared" si="1"/>
        <v>1943.8049206458945</v>
      </c>
      <c r="G9" s="106">
        <f t="shared" si="4"/>
        <v>0</v>
      </c>
      <c r="H9" s="106">
        <f aca="true" t="shared" si="6" ref="H9:H19">+$D$9*C7</f>
        <v>0</v>
      </c>
      <c r="I9" s="106"/>
      <c r="J9" s="106"/>
      <c r="K9" s="106"/>
      <c r="L9" s="106"/>
      <c r="M9" s="106"/>
      <c r="N9" s="106"/>
      <c r="O9" s="106"/>
      <c r="P9" s="106"/>
      <c r="Q9" s="107">
        <f t="shared" si="2"/>
        <v>1943.8049206458945</v>
      </c>
      <c r="R9" s="132">
        <f t="shared" si="3"/>
        <v>2603.8049206458945</v>
      </c>
      <c r="S9" s="98"/>
      <c r="T9" s="90"/>
      <c r="U9" s="90"/>
      <c r="V9" s="109"/>
      <c r="W9" s="111"/>
      <c r="X9" s="111"/>
      <c r="Y9" s="74"/>
    </row>
    <row r="10" spans="1:25" ht="21.75">
      <c r="A10" s="101">
        <f t="shared" si="5"/>
        <v>22</v>
      </c>
      <c r="B10" s="93"/>
      <c r="C10" s="128">
        <v>14.312747284262771</v>
      </c>
      <c r="D10" s="130">
        <f t="shared" si="0"/>
        <v>0</v>
      </c>
      <c r="E10" s="104"/>
      <c r="F10" s="105">
        <f t="shared" si="1"/>
        <v>1029.4142916513028</v>
      </c>
      <c r="G10" s="105">
        <f t="shared" si="4"/>
        <v>0</v>
      </c>
      <c r="H10" s="106">
        <f t="shared" si="6"/>
        <v>0</v>
      </c>
      <c r="I10" s="106">
        <f aca="true" t="shared" si="7" ref="I10:I20">+$D$10*C7</f>
        <v>0</v>
      </c>
      <c r="J10" s="106"/>
      <c r="K10" s="106"/>
      <c r="L10" s="106"/>
      <c r="M10" s="106"/>
      <c r="N10" s="106"/>
      <c r="O10" s="106"/>
      <c r="P10" s="106"/>
      <c r="Q10" s="107">
        <f t="shared" si="2"/>
        <v>1029.4142916513028</v>
      </c>
      <c r="R10" s="108">
        <f t="shared" si="3"/>
        <v>1689.4142916513028</v>
      </c>
      <c r="S10" s="89"/>
      <c r="T10" s="90"/>
      <c r="U10" s="90"/>
      <c r="V10" s="109"/>
      <c r="W10" s="111"/>
      <c r="X10" s="111"/>
      <c r="Y10" s="74"/>
    </row>
    <row r="11" spans="1:25" ht="21.75">
      <c r="A11" s="101">
        <f t="shared" si="5"/>
        <v>23</v>
      </c>
      <c r="B11" s="93"/>
      <c r="C11" s="128">
        <v>4.289028480123612</v>
      </c>
      <c r="D11" s="130">
        <f t="shared" si="0"/>
        <v>0</v>
      </c>
      <c r="E11" s="104"/>
      <c r="F11" s="105">
        <f t="shared" si="1"/>
        <v>308.4793664730825</v>
      </c>
      <c r="G11" s="105">
        <f t="shared" si="4"/>
        <v>0</v>
      </c>
      <c r="H11" s="106">
        <f t="shared" si="6"/>
        <v>0</v>
      </c>
      <c r="I11" s="106">
        <f t="shared" si="7"/>
        <v>0</v>
      </c>
      <c r="J11" s="106">
        <f aca="true" t="shared" si="8" ref="J11:J21">+$D$11*C7</f>
        <v>0</v>
      </c>
      <c r="K11" s="106"/>
      <c r="L11" s="106"/>
      <c r="M11" s="106"/>
      <c r="N11" s="106"/>
      <c r="O11" s="106"/>
      <c r="P11" s="106"/>
      <c r="Q11" s="107">
        <f t="shared" si="2"/>
        <v>308.4793664730825</v>
      </c>
      <c r="R11" s="112">
        <f t="shared" si="3"/>
        <v>968.4793664730826</v>
      </c>
      <c r="S11" s="98"/>
      <c r="T11" s="90"/>
      <c r="U11" s="90"/>
      <c r="V11" s="109"/>
      <c r="W11" s="110"/>
      <c r="X11" s="110"/>
      <c r="Y11" s="74"/>
    </row>
    <row r="12" spans="1:25" ht="21.75">
      <c r="A12" s="101">
        <f t="shared" si="5"/>
        <v>24</v>
      </c>
      <c r="B12" s="93"/>
      <c r="C12" s="128">
        <v>0</v>
      </c>
      <c r="D12" s="130">
        <f t="shared" si="0"/>
        <v>0</v>
      </c>
      <c r="E12" s="104"/>
      <c r="F12" s="105">
        <f t="shared" si="1"/>
        <v>0</v>
      </c>
      <c r="G12" s="105">
        <f t="shared" si="4"/>
        <v>0</v>
      </c>
      <c r="H12" s="106">
        <f t="shared" si="6"/>
        <v>0</v>
      </c>
      <c r="I12" s="106">
        <f t="shared" si="7"/>
        <v>0</v>
      </c>
      <c r="J12" s="106">
        <f t="shared" si="8"/>
        <v>0</v>
      </c>
      <c r="K12" s="106">
        <f aca="true" t="shared" si="9" ref="K12:K22">+$D$12*C7</f>
        <v>0</v>
      </c>
      <c r="L12" s="106"/>
      <c r="M12" s="106"/>
      <c r="N12" s="106"/>
      <c r="O12" s="106"/>
      <c r="P12" s="106"/>
      <c r="Q12" s="107">
        <f t="shared" si="2"/>
        <v>0</v>
      </c>
      <c r="R12" s="108">
        <f t="shared" si="3"/>
        <v>660</v>
      </c>
      <c r="S12" s="89"/>
      <c r="T12" s="90"/>
      <c r="U12" s="90"/>
      <c r="V12" s="113"/>
      <c r="W12" s="114"/>
      <c r="X12" s="114"/>
      <c r="Y12" s="74"/>
    </row>
    <row r="13" spans="1:25" ht="21.75">
      <c r="A13" s="101">
        <f t="shared" si="5"/>
        <v>25</v>
      </c>
      <c r="B13" s="93"/>
      <c r="C13" s="102"/>
      <c r="D13" s="103"/>
      <c r="E13" s="104"/>
      <c r="F13" s="105">
        <f t="shared" si="1"/>
        <v>0</v>
      </c>
      <c r="G13" s="106">
        <f t="shared" si="4"/>
        <v>0</v>
      </c>
      <c r="H13" s="106">
        <f t="shared" si="6"/>
        <v>0</v>
      </c>
      <c r="I13" s="106">
        <f t="shared" si="7"/>
        <v>0</v>
      </c>
      <c r="J13" s="106">
        <f t="shared" si="8"/>
        <v>0</v>
      </c>
      <c r="K13" s="106">
        <f t="shared" si="9"/>
        <v>0</v>
      </c>
      <c r="L13" s="106">
        <f aca="true" t="shared" si="10" ref="L13:L23">+$D$13*C7</f>
        <v>0</v>
      </c>
      <c r="M13" s="106"/>
      <c r="N13" s="106"/>
      <c r="O13" s="106"/>
      <c r="P13" s="106"/>
      <c r="Q13" s="107">
        <f t="shared" si="2"/>
        <v>0</v>
      </c>
      <c r="R13" s="108">
        <f t="shared" si="3"/>
        <v>660</v>
      </c>
      <c r="S13" s="98"/>
      <c r="T13" s="90"/>
      <c r="U13" s="90"/>
      <c r="V13" s="74"/>
      <c r="W13" s="115"/>
      <c r="X13" s="74"/>
      <c r="Y13" s="74"/>
    </row>
    <row r="14" spans="1:25" ht="21.75">
      <c r="A14" s="101">
        <f t="shared" si="5"/>
        <v>26</v>
      </c>
      <c r="B14" s="93"/>
      <c r="C14" s="102"/>
      <c r="D14" s="103"/>
      <c r="E14" s="104"/>
      <c r="F14" s="106">
        <f t="shared" si="1"/>
        <v>0</v>
      </c>
      <c r="G14" s="106">
        <f t="shared" si="4"/>
        <v>0</v>
      </c>
      <c r="H14" s="106">
        <f t="shared" si="6"/>
        <v>0</v>
      </c>
      <c r="I14" s="106">
        <f t="shared" si="7"/>
        <v>0</v>
      </c>
      <c r="J14" s="106">
        <f t="shared" si="8"/>
        <v>0</v>
      </c>
      <c r="K14" s="106">
        <f t="shared" si="9"/>
        <v>0</v>
      </c>
      <c r="L14" s="106">
        <f t="shared" si="10"/>
        <v>0</v>
      </c>
      <c r="M14" s="106">
        <f aca="true" t="shared" si="11" ref="M14:M24">+$D$14*C7</f>
        <v>0</v>
      </c>
      <c r="N14" s="106"/>
      <c r="O14" s="106"/>
      <c r="P14" s="106"/>
      <c r="Q14" s="107">
        <f t="shared" si="2"/>
        <v>0</v>
      </c>
      <c r="R14" s="108">
        <f t="shared" si="3"/>
        <v>660</v>
      </c>
      <c r="S14" s="89"/>
      <c r="T14" s="90"/>
      <c r="U14" s="90"/>
      <c r="V14" s="74"/>
      <c r="W14" s="115"/>
      <c r="X14" s="90"/>
      <c r="Y14" s="74"/>
    </row>
    <row r="15" spans="1:25" ht="21.75">
      <c r="A15" s="101">
        <f t="shared" si="5"/>
        <v>27</v>
      </c>
      <c r="B15" s="93"/>
      <c r="C15" s="102"/>
      <c r="D15" s="103"/>
      <c r="E15" s="104"/>
      <c r="F15" s="106">
        <f t="shared" si="1"/>
        <v>0</v>
      </c>
      <c r="G15" s="106">
        <f t="shared" si="4"/>
        <v>0</v>
      </c>
      <c r="H15" s="106">
        <f t="shared" si="6"/>
        <v>0</v>
      </c>
      <c r="I15" s="106">
        <f t="shared" si="7"/>
        <v>0</v>
      </c>
      <c r="J15" s="106">
        <f t="shared" si="8"/>
        <v>0</v>
      </c>
      <c r="K15" s="106">
        <f t="shared" si="9"/>
        <v>0</v>
      </c>
      <c r="L15" s="106">
        <f t="shared" si="10"/>
        <v>0</v>
      </c>
      <c r="M15" s="106">
        <f t="shared" si="11"/>
        <v>0</v>
      </c>
      <c r="N15" s="106">
        <f aca="true" t="shared" si="12" ref="N15:N25">+$D$15*C7</f>
        <v>0</v>
      </c>
      <c r="O15" s="106"/>
      <c r="P15" s="106"/>
      <c r="Q15" s="107">
        <f t="shared" si="2"/>
        <v>0</v>
      </c>
      <c r="R15" s="108">
        <f t="shared" si="3"/>
        <v>660</v>
      </c>
      <c r="S15" s="98"/>
      <c r="T15" s="90"/>
      <c r="U15" s="90"/>
      <c r="V15" s="74"/>
      <c r="W15" s="115"/>
      <c r="X15" s="74"/>
      <c r="Y15" s="74"/>
    </row>
    <row r="16" spans="1:25" ht="21.75">
      <c r="A16" s="101"/>
      <c r="B16" s="116"/>
      <c r="C16" s="102"/>
      <c r="D16" s="103"/>
      <c r="E16" s="104"/>
      <c r="F16" s="106">
        <f t="shared" si="1"/>
        <v>0</v>
      </c>
      <c r="G16" s="106">
        <f t="shared" si="4"/>
        <v>0</v>
      </c>
      <c r="H16" s="106">
        <f t="shared" si="6"/>
        <v>0</v>
      </c>
      <c r="I16" s="106">
        <f t="shared" si="7"/>
        <v>0</v>
      </c>
      <c r="J16" s="106">
        <f t="shared" si="8"/>
        <v>0</v>
      </c>
      <c r="K16" s="106">
        <f t="shared" si="9"/>
        <v>0</v>
      </c>
      <c r="L16" s="106">
        <f t="shared" si="10"/>
        <v>0</v>
      </c>
      <c r="M16" s="106">
        <f t="shared" si="11"/>
        <v>0</v>
      </c>
      <c r="N16" s="106">
        <f t="shared" si="12"/>
        <v>0</v>
      </c>
      <c r="O16" s="106">
        <f aca="true" t="shared" si="13" ref="O16:O26">+$D$16*C7</f>
        <v>0</v>
      </c>
      <c r="P16" s="106"/>
      <c r="Q16" s="107"/>
      <c r="R16" s="108"/>
      <c r="S16" s="89"/>
      <c r="T16" s="90"/>
      <c r="U16" s="90"/>
      <c r="V16" s="74"/>
      <c r="W16" s="74"/>
      <c r="X16" s="74"/>
      <c r="Y16" s="74"/>
    </row>
    <row r="17" spans="1:25" ht="21.75">
      <c r="A17" s="92"/>
      <c r="B17" s="116"/>
      <c r="C17" s="102"/>
      <c r="D17" s="103"/>
      <c r="E17" s="104"/>
      <c r="F17" s="106">
        <f t="shared" si="1"/>
        <v>0</v>
      </c>
      <c r="G17" s="106">
        <f t="shared" si="4"/>
        <v>0</v>
      </c>
      <c r="H17" s="106">
        <f t="shared" si="6"/>
        <v>0</v>
      </c>
      <c r="I17" s="106">
        <f t="shared" si="7"/>
        <v>0</v>
      </c>
      <c r="J17" s="106">
        <f t="shared" si="8"/>
        <v>0</v>
      </c>
      <c r="K17" s="106">
        <f t="shared" si="9"/>
        <v>0</v>
      </c>
      <c r="L17" s="106">
        <f t="shared" si="10"/>
        <v>0</v>
      </c>
      <c r="M17" s="106">
        <f t="shared" si="11"/>
        <v>0</v>
      </c>
      <c r="N17" s="106">
        <f t="shared" si="12"/>
        <v>0</v>
      </c>
      <c r="O17" s="106">
        <f t="shared" si="13"/>
        <v>0</v>
      </c>
      <c r="P17" s="106">
        <f aca="true" t="shared" si="14" ref="P17:P27">$D$17*C7</f>
        <v>0</v>
      </c>
      <c r="Q17" s="107"/>
      <c r="R17" s="108"/>
      <c r="S17" s="98"/>
      <c r="T17" s="74"/>
      <c r="U17" s="74"/>
      <c r="V17" s="74"/>
      <c r="W17" s="74"/>
      <c r="X17" s="74"/>
      <c r="Y17" s="74"/>
    </row>
    <row r="18" spans="1:25" ht="21.75">
      <c r="A18" s="101"/>
      <c r="B18" s="117"/>
      <c r="C18" s="102"/>
      <c r="D18" s="103"/>
      <c r="E18" s="104"/>
      <c r="F18" s="106"/>
      <c r="G18" s="106">
        <f t="shared" si="4"/>
        <v>0</v>
      </c>
      <c r="H18" s="106">
        <f t="shared" si="6"/>
        <v>0</v>
      </c>
      <c r="I18" s="106">
        <f t="shared" si="7"/>
        <v>0</v>
      </c>
      <c r="J18" s="106">
        <f t="shared" si="8"/>
        <v>0</v>
      </c>
      <c r="K18" s="106">
        <f t="shared" si="9"/>
        <v>0</v>
      </c>
      <c r="L18" s="106">
        <f t="shared" si="10"/>
        <v>0</v>
      </c>
      <c r="M18" s="106">
        <f t="shared" si="11"/>
        <v>0</v>
      </c>
      <c r="N18" s="106">
        <f t="shared" si="12"/>
        <v>0</v>
      </c>
      <c r="O18" s="106">
        <f t="shared" si="13"/>
        <v>0</v>
      </c>
      <c r="P18" s="106">
        <f t="shared" si="14"/>
        <v>0</v>
      </c>
      <c r="Q18" s="107"/>
      <c r="R18" s="108"/>
      <c r="S18" s="118"/>
      <c r="T18" s="74"/>
      <c r="U18" s="74"/>
      <c r="V18" s="119"/>
      <c r="W18" s="115"/>
      <c r="X18" s="90"/>
      <c r="Y18" s="74"/>
    </row>
    <row r="19" spans="1:25" ht="21.75">
      <c r="A19" s="120"/>
      <c r="B19" s="117"/>
      <c r="C19" s="102"/>
      <c r="D19" s="103"/>
      <c r="E19" s="104"/>
      <c r="F19" s="106"/>
      <c r="G19" s="106"/>
      <c r="H19" s="106">
        <f t="shared" si="6"/>
        <v>0</v>
      </c>
      <c r="I19" s="106">
        <f t="shared" si="7"/>
        <v>0</v>
      </c>
      <c r="J19" s="106">
        <f t="shared" si="8"/>
        <v>0</v>
      </c>
      <c r="K19" s="106">
        <f t="shared" si="9"/>
        <v>0</v>
      </c>
      <c r="L19" s="106">
        <f t="shared" si="10"/>
        <v>0</v>
      </c>
      <c r="M19" s="106">
        <f t="shared" si="11"/>
        <v>0</v>
      </c>
      <c r="N19" s="106">
        <f t="shared" si="12"/>
        <v>0</v>
      </c>
      <c r="O19" s="106">
        <f t="shared" si="13"/>
        <v>0</v>
      </c>
      <c r="P19" s="106">
        <f t="shared" si="14"/>
        <v>0</v>
      </c>
      <c r="Q19" s="107"/>
      <c r="R19" s="108"/>
      <c r="S19" s="98"/>
      <c r="T19" s="74"/>
      <c r="U19" s="74"/>
      <c r="V19" s="74"/>
      <c r="W19" s="74"/>
      <c r="X19" s="74"/>
      <c r="Y19" s="74"/>
    </row>
    <row r="20" spans="1:19" ht="21.75">
      <c r="A20" s="120"/>
      <c r="B20" s="117"/>
      <c r="C20" s="102"/>
      <c r="D20" s="104"/>
      <c r="E20" s="104"/>
      <c r="F20" s="106"/>
      <c r="G20" s="106"/>
      <c r="H20" s="106"/>
      <c r="I20" s="106">
        <f t="shared" si="7"/>
        <v>0</v>
      </c>
      <c r="J20" s="106">
        <f t="shared" si="8"/>
        <v>0</v>
      </c>
      <c r="K20" s="106">
        <f t="shared" si="9"/>
        <v>0</v>
      </c>
      <c r="L20" s="106">
        <f t="shared" si="10"/>
        <v>0</v>
      </c>
      <c r="M20" s="106">
        <f t="shared" si="11"/>
        <v>0</v>
      </c>
      <c r="N20" s="106">
        <f t="shared" si="12"/>
        <v>0</v>
      </c>
      <c r="O20" s="106">
        <f t="shared" si="13"/>
        <v>0</v>
      </c>
      <c r="P20" s="106">
        <f t="shared" si="14"/>
        <v>0</v>
      </c>
      <c r="Q20" s="107"/>
      <c r="R20" s="108"/>
      <c r="S20" s="118"/>
    </row>
    <row r="21" spans="1:19" ht="21.75">
      <c r="A21" s="120"/>
      <c r="B21" s="117"/>
      <c r="C21" s="102"/>
      <c r="D21" s="104"/>
      <c r="E21" s="104"/>
      <c r="F21" s="106"/>
      <c r="G21" s="106"/>
      <c r="H21" s="106"/>
      <c r="I21" s="106"/>
      <c r="J21" s="106">
        <f t="shared" si="8"/>
        <v>0</v>
      </c>
      <c r="K21" s="106">
        <f t="shared" si="9"/>
        <v>0</v>
      </c>
      <c r="L21" s="106">
        <f t="shared" si="10"/>
        <v>0</v>
      </c>
      <c r="M21" s="106">
        <f t="shared" si="11"/>
        <v>0</v>
      </c>
      <c r="N21" s="106">
        <f t="shared" si="12"/>
        <v>0</v>
      </c>
      <c r="O21" s="106">
        <f t="shared" si="13"/>
        <v>0</v>
      </c>
      <c r="P21" s="106">
        <f t="shared" si="14"/>
        <v>0</v>
      </c>
      <c r="Q21" s="107"/>
      <c r="R21" s="108"/>
      <c r="S21" s="121"/>
    </row>
    <row r="22" spans="1:19" ht="21.75">
      <c r="A22" s="120"/>
      <c r="B22" s="117"/>
      <c r="C22" s="102"/>
      <c r="D22" s="104"/>
      <c r="E22" s="104"/>
      <c r="F22" s="106"/>
      <c r="G22" s="106"/>
      <c r="H22" s="106"/>
      <c r="I22" s="106"/>
      <c r="J22" s="106"/>
      <c r="K22" s="106">
        <f t="shared" si="9"/>
        <v>0</v>
      </c>
      <c r="L22" s="106">
        <f t="shared" si="10"/>
        <v>0</v>
      </c>
      <c r="M22" s="106">
        <f t="shared" si="11"/>
        <v>0</v>
      </c>
      <c r="N22" s="106">
        <f t="shared" si="12"/>
        <v>0</v>
      </c>
      <c r="O22" s="106">
        <f t="shared" si="13"/>
        <v>0</v>
      </c>
      <c r="P22" s="106">
        <f t="shared" si="14"/>
        <v>0</v>
      </c>
      <c r="Q22" s="107"/>
      <c r="R22" s="108"/>
      <c r="S22" s="118"/>
    </row>
    <row r="23" spans="1:19" ht="21.75">
      <c r="A23" s="120"/>
      <c r="B23" s="120"/>
      <c r="C23" s="122"/>
      <c r="D23" s="120"/>
      <c r="E23" s="120"/>
      <c r="F23" s="106"/>
      <c r="G23" s="106"/>
      <c r="H23" s="106"/>
      <c r="I23" s="106"/>
      <c r="J23" s="106"/>
      <c r="K23" s="106"/>
      <c r="L23" s="106">
        <f t="shared" si="10"/>
        <v>0</v>
      </c>
      <c r="M23" s="106">
        <f t="shared" si="11"/>
        <v>0</v>
      </c>
      <c r="N23" s="106">
        <f t="shared" si="12"/>
        <v>0</v>
      </c>
      <c r="O23" s="106">
        <f t="shared" si="13"/>
        <v>0</v>
      </c>
      <c r="P23" s="106">
        <f t="shared" si="14"/>
        <v>0</v>
      </c>
      <c r="Q23" s="107"/>
      <c r="R23" s="108"/>
      <c r="S23" s="121"/>
    </row>
    <row r="24" spans="1:19" ht="21.75">
      <c r="A24" s="120"/>
      <c r="B24" s="120"/>
      <c r="C24" s="120"/>
      <c r="D24" s="120"/>
      <c r="E24" s="120"/>
      <c r="F24" s="106"/>
      <c r="G24" s="106"/>
      <c r="H24" s="106"/>
      <c r="I24" s="106"/>
      <c r="J24" s="106"/>
      <c r="K24" s="106"/>
      <c r="L24" s="106"/>
      <c r="M24" s="106">
        <f t="shared" si="11"/>
        <v>0</v>
      </c>
      <c r="N24" s="106">
        <f t="shared" si="12"/>
        <v>0</v>
      </c>
      <c r="O24" s="106">
        <f t="shared" si="13"/>
        <v>0</v>
      </c>
      <c r="P24" s="106">
        <f t="shared" si="14"/>
        <v>0</v>
      </c>
      <c r="Q24" s="107"/>
      <c r="R24" s="108"/>
      <c r="S24" s="118"/>
    </row>
    <row r="25" spans="1:19" ht="21.75">
      <c r="A25" s="120"/>
      <c r="B25" s="120"/>
      <c r="C25" s="120"/>
      <c r="D25" s="120"/>
      <c r="E25" s="120"/>
      <c r="F25" s="106"/>
      <c r="G25" s="106"/>
      <c r="H25" s="106"/>
      <c r="I25" s="106"/>
      <c r="J25" s="106"/>
      <c r="K25" s="106"/>
      <c r="L25" s="106"/>
      <c r="M25" s="106"/>
      <c r="N25" s="106">
        <f t="shared" si="12"/>
        <v>0</v>
      </c>
      <c r="O25" s="106">
        <f t="shared" si="13"/>
        <v>0</v>
      </c>
      <c r="P25" s="106">
        <f t="shared" si="14"/>
        <v>0</v>
      </c>
      <c r="Q25" s="107"/>
      <c r="R25" s="108"/>
      <c r="S25" s="121"/>
    </row>
    <row r="26" spans="1:19" ht="21.75">
      <c r="A26" s="120"/>
      <c r="B26" s="120"/>
      <c r="C26" s="120"/>
      <c r="D26" s="120"/>
      <c r="E26" s="120"/>
      <c r="F26" s="106"/>
      <c r="G26" s="106"/>
      <c r="H26" s="106"/>
      <c r="I26" s="106"/>
      <c r="J26" s="106"/>
      <c r="K26" s="106"/>
      <c r="L26" s="106"/>
      <c r="M26" s="106"/>
      <c r="N26" s="106"/>
      <c r="O26" s="106">
        <f t="shared" si="13"/>
        <v>0</v>
      </c>
      <c r="P26" s="106">
        <f t="shared" si="14"/>
        <v>0</v>
      </c>
      <c r="Q26" s="107"/>
      <c r="R26" s="108"/>
      <c r="S26" s="118"/>
    </row>
    <row r="27" spans="1:19" ht="21.75">
      <c r="A27" s="120"/>
      <c r="B27" s="120"/>
      <c r="C27" s="120"/>
      <c r="D27" s="120"/>
      <c r="E27" s="120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>
        <f t="shared" si="14"/>
        <v>0</v>
      </c>
      <c r="Q27" s="107"/>
      <c r="R27" s="108"/>
      <c r="S27" s="121"/>
    </row>
    <row r="28" spans="1:19" ht="21.75">
      <c r="A28" s="123"/>
      <c r="B28" s="123"/>
      <c r="C28" s="123"/>
      <c r="D28" s="123"/>
      <c r="E28" s="123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5"/>
      <c r="R28" s="126"/>
      <c r="S28" s="118"/>
    </row>
    <row r="33" spans="7:13" ht="21.75">
      <c r="G33" s="141" t="s">
        <v>74</v>
      </c>
      <c r="H33" s="142"/>
      <c r="I33" s="142"/>
      <c r="J33" s="142"/>
      <c r="K33" s="142"/>
      <c r="L33" s="142"/>
      <c r="M33" s="142"/>
    </row>
  </sheetData>
  <sheetProtection/>
  <mergeCells count="5">
    <mergeCell ref="A1:R1"/>
    <mergeCell ref="A2:R2"/>
    <mergeCell ref="G33:M33"/>
    <mergeCell ref="T3:U3"/>
    <mergeCell ref="T4:V4"/>
  </mergeCells>
  <printOptions/>
  <pageMargins left="0.42" right="0" top="0.7480314960629921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2019-08-26T03:40:49Z</dcterms:created>
  <dcterms:modified xsi:type="dcterms:W3CDTF">2019-08-27T03:40:55Z</dcterms:modified>
  <cp:category/>
  <cp:version/>
  <cp:contentType/>
  <cp:contentStatus/>
</cp:coreProperties>
</file>