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<sst xmlns="http://schemas.openxmlformats.org/spreadsheetml/2006/main" count="134" uniqueCount="108">
  <si>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</si>
  <si>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</si>
  <si>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</si>
  <si>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</si>
  <si>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</si>
  <si>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</si>
  <si>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</si>
  <si>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</si>
  <si>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</si>
  <si>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</si>
  <si>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</si>
  <si>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</si>
  <si>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</si>
  <si>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</si>
  <si>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</si>
  <si>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</si>
  <si>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</si>
  <si>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</si>
  <si>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</si>
  <si>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</si>
  <si>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</si>
  <si>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</si>
  <si>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</si>
  <si>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</si>
  <si>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</si>
  <si>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</si>
  <si>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</si>
  <si>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</si>
  <si>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</si>
  <si>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</si>
  <si>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</si>
  <si>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</si>
  <si>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</si>
  <si>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</si>
  <si>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</si>
  <si>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</si>
  <si>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</si>
  <si>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</si>
  <si>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</si>
  <si>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</si>
  <si>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</si>
  <si>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</si>
  <si>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1993 - 2007</t>
  </si>
  <si>
    <t>P.5</t>
  </si>
  <si>
    <t>2001 - 2007</t>
  </si>
  <si>
    <t>2000 - 2007</t>
  </si>
  <si>
    <t>P.67</t>
  </si>
  <si>
    <t>P.79</t>
  </si>
  <si>
    <t>P.80</t>
  </si>
  <si>
    <t>P.82</t>
  </si>
  <si>
    <t>P.84</t>
  </si>
  <si>
    <t>W.1C</t>
  </si>
  <si>
    <t>1996 - 2007</t>
  </si>
  <si>
    <t>1999 - 2007</t>
  </si>
  <si>
    <t>Y.20</t>
  </si>
  <si>
    <t>Y.37</t>
  </si>
  <si>
    <t>N.1</t>
  </si>
  <si>
    <t>2006 - 2007</t>
  </si>
  <si>
    <t>N.64</t>
  </si>
  <si>
    <t>1997 - 2007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</si>
  <si>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</si>
  <si>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</si>
  <si>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>Y=9.9339X</t>
    </r>
    <r>
      <rPr>
        <vertAlign val="superscript"/>
        <sz val="16"/>
        <color indexed="10"/>
        <rFont val="Angsana New"/>
        <family val="1"/>
      </rPr>
      <t>1.0495</t>
    </r>
  </si>
  <si>
    <r>
      <t>Y=6.605X</t>
    </r>
    <r>
      <rPr>
        <vertAlign val="superscript"/>
        <sz val="16"/>
        <color indexed="10"/>
        <rFont val="Angsana New"/>
        <family val="1"/>
      </rPr>
      <t>1.0968</t>
    </r>
  </si>
  <si>
    <r>
      <t>Y=4.9363X</t>
    </r>
    <r>
      <rPr>
        <vertAlign val="superscript"/>
        <sz val="16"/>
        <color indexed="8"/>
        <rFont val="Angsana New"/>
        <family val="1"/>
      </rPr>
      <t>1.2443</t>
    </r>
  </si>
  <si>
    <r>
      <t>Y=19.856X</t>
    </r>
    <r>
      <rPr>
        <vertAlign val="superscript"/>
        <sz val="16"/>
        <color indexed="10"/>
        <rFont val="Angsana New"/>
        <family val="1"/>
      </rPr>
      <t>1.0318</t>
    </r>
  </si>
  <si>
    <r>
      <t>Y=50.1X</t>
    </r>
    <r>
      <rPr>
        <vertAlign val="superscript"/>
        <sz val="16"/>
        <color indexed="10"/>
        <rFont val="Angsana New"/>
        <family val="1"/>
      </rPr>
      <t>0.85</t>
    </r>
  </si>
  <si>
    <r>
      <t>Y=1.0501X</t>
    </r>
    <r>
      <rPr>
        <vertAlign val="superscript"/>
        <sz val="16"/>
        <color indexed="10"/>
        <rFont val="Angsana New"/>
        <family val="1"/>
      </rPr>
      <t>1.4989</t>
    </r>
  </si>
  <si>
    <r>
      <t>Y=0.127X</t>
    </r>
    <r>
      <rPr>
        <vertAlign val="superscript"/>
        <sz val="16"/>
        <color indexed="10"/>
        <rFont val="Angsana New"/>
        <family val="1"/>
      </rPr>
      <t>1.9816</t>
    </r>
  </si>
  <si>
    <r>
      <t>Y=3.9963X</t>
    </r>
    <r>
      <rPr>
        <vertAlign val="superscript"/>
        <sz val="16"/>
        <color indexed="10"/>
        <rFont val="Angsana New"/>
        <family val="1"/>
      </rPr>
      <t>1.5577</t>
    </r>
  </si>
  <si>
    <r>
      <t xml:space="preserve">Accept  Equations are shown in </t>
    </r>
    <r>
      <rPr>
        <sz val="16"/>
        <color indexed="10"/>
        <rFont val="Angsana New"/>
        <family val="1"/>
      </rPr>
      <t>red</t>
    </r>
  </si>
  <si>
    <r>
      <t>Y=1.7135X</t>
    </r>
    <r>
      <rPr>
        <vertAlign val="superscript"/>
        <sz val="16"/>
        <color indexed="8"/>
        <rFont val="Angsana New"/>
        <family val="1"/>
      </rPr>
      <t>1.247</t>
    </r>
  </si>
  <si>
    <r>
      <t>Y=2.5016X</t>
    </r>
    <r>
      <rPr>
        <vertAlign val="superscript"/>
        <sz val="16"/>
        <color indexed="8"/>
        <rFont val="Angsana New"/>
        <family val="1"/>
      </rPr>
      <t>1.599</t>
    </r>
  </si>
  <si>
    <r>
      <t>Y=0.9421X</t>
    </r>
    <r>
      <rPr>
        <vertAlign val="superscript"/>
        <sz val="16"/>
        <color indexed="8"/>
        <rFont val="Angsana New"/>
        <family val="1"/>
      </rPr>
      <t>2.1695</t>
    </r>
  </si>
  <si>
    <t>2005 - 2007</t>
  </si>
  <si>
    <r>
      <t>Y=6.9922X</t>
    </r>
    <r>
      <rPr>
        <vertAlign val="superscript"/>
        <sz val="16"/>
        <color indexed="8"/>
        <rFont val="Angsana New"/>
        <family val="1"/>
      </rPr>
      <t>1.6125</t>
    </r>
  </si>
  <si>
    <r>
      <t>Y=2.5185X</t>
    </r>
    <r>
      <rPr>
        <vertAlign val="superscript"/>
        <sz val="16"/>
        <color indexed="10"/>
        <rFont val="Angsana New"/>
        <family val="1"/>
      </rPr>
      <t>1.3382</t>
    </r>
  </si>
  <si>
    <r>
      <t>Y=2.8073X</t>
    </r>
    <r>
      <rPr>
        <vertAlign val="superscript"/>
        <sz val="16"/>
        <color indexed="10"/>
        <rFont val="Angsana New"/>
        <family val="1"/>
      </rPr>
      <t>1.6528</t>
    </r>
  </si>
  <si>
    <r>
      <t>Y=0.4529X</t>
    </r>
    <r>
      <rPr>
        <vertAlign val="superscript"/>
        <sz val="16"/>
        <color indexed="10"/>
        <rFont val="Angsana New"/>
        <family val="1"/>
      </rPr>
      <t>1.8714</t>
    </r>
  </si>
  <si>
    <r>
      <t>Y=3.1053X</t>
    </r>
    <r>
      <rPr>
        <vertAlign val="superscript"/>
        <sz val="16"/>
        <color indexed="10"/>
        <rFont val="Angsana New"/>
        <family val="1"/>
      </rPr>
      <t>1.46</t>
    </r>
  </si>
  <si>
    <r>
      <t>Y=3.029X</t>
    </r>
    <r>
      <rPr>
        <vertAlign val="superscript"/>
        <sz val="16"/>
        <color indexed="10"/>
        <rFont val="Angsana New"/>
        <family val="1"/>
      </rPr>
      <t>11588</t>
    </r>
  </si>
  <si>
    <r>
      <t>Y=1.5028X</t>
    </r>
    <r>
      <rPr>
        <vertAlign val="superscript"/>
        <sz val="16"/>
        <color indexed="10"/>
        <rFont val="Angsana New"/>
        <family val="1"/>
      </rPr>
      <t>1.428</t>
    </r>
  </si>
  <si>
    <r>
      <t>Y=1.0196X</t>
    </r>
    <r>
      <rPr>
        <vertAlign val="superscript"/>
        <sz val="16"/>
        <color indexed="10"/>
        <rFont val="Angsana New"/>
        <family val="1"/>
      </rPr>
      <t>1.9721</t>
    </r>
  </si>
  <si>
    <r>
      <t>Y=4.7245X</t>
    </r>
    <r>
      <rPr>
        <vertAlign val="superscript"/>
        <sz val="16"/>
        <color indexed="10"/>
        <rFont val="Angsana New"/>
        <family val="1"/>
      </rPr>
      <t>1.2248</t>
    </r>
  </si>
  <si>
    <r>
      <t>Y=1.5238X</t>
    </r>
    <r>
      <rPr>
        <vertAlign val="superscript"/>
        <sz val="16"/>
        <color indexed="10"/>
        <rFont val="Angsana New"/>
        <family val="1"/>
      </rPr>
      <t>14968</t>
    </r>
  </si>
  <si>
    <r>
      <t>Y=0.6282X</t>
    </r>
    <r>
      <rPr>
        <vertAlign val="superscript"/>
        <sz val="16"/>
        <color indexed="10"/>
        <rFont val="Angsana New"/>
        <family val="1"/>
      </rPr>
      <t>1.7048</t>
    </r>
  </si>
  <si>
    <r>
      <t>Y=1.0995X</t>
    </r>
    <r>
      <rPr>
        <vertAlign val="superscript"/>
        <sz val="16"/>
        <color indexed="10"/>
        <rFont val="Angsana New"/>
        <family val="1"/>
      </rPr>
      <t>1.3876</t>
    </r>
  </si>
  <si>
    <r>
      <t>Y=2.101X</t>
    </r>
    <r>
      <rPr>
        <vertAlign val="superscript"/>
        <sz val="16"/>
        <color indexed="10"/>
        <rFont val="Angsana New"/>
        <family val="1"/>
      </rPr>
      <t>1.7621</t>
    </r>
  </si>
  <si>
    <r>
      <t>Y=2.7394X</t>
    </r>
    <r>
      <rPr>
        <vertAlign val="superscript"/>
        <sz val="16"/>
        <color indexed="10"/>
        <rFont val="Angsana New"/>
        <family val="1"/>
      </rPr>
      <t>13019</t>
    </r>
  </si>
  <si>
    <r>
      <t>Y=2.6327X</t>
    </r>
    <r>
      <rPr>
        <vertAlign val="superscript"/>
        <sz val="16"/>
        <color indexed="10"/>
        <rFont val="Angsana New"/>
        <family val="1"/>
      </rPr>
      <t>1.0243</t>
    </r>
  </si>
  <si>
    <r>
      <t>Y=0.3074X</t>
    </r>
    <r>
      <rPr>
        <vertAlign val="superscript"/>
        <sz val="16"/>
        <color indexed="10"/>
        <rFont val="Angsana New"/>
        <family val="1"/>
      </rPr>
      <t>1.8785</t>
    </r>
  </si>
  <si>
    <r>
      <t>Y=0.3906X</t>
    </r>
    <r>
      <rPr>
        <vertAlign val="superscript"/>
        <sz val="16"/>
        <color indexed="10"/>
        <rFont val="Angsana New"/>
        <family val="1"/>
      </rPr>
      <t>1.9885</t>
    </r>
  </si>
  <si>
    <r>
      <t>Y=0.9729X</t>
    </r>
    <r>
      <rPr>
        <vertAlign val="superscript"/>
        <sz val="16"/>
        <color indexed="10"/>
        <rFont val="Angsana New"/>
        <family val="1"/>
      </rPr>
      <t>2.1347</t>
    </r>
  </si>
  <si>
    <t>Y.30</t>
  </si>
  <si>
    <r>
      <t>Y=1.3962X</t>
    </r>
    <r>
      <rPr>
        <vertAlign val="superscript"/>
        <sz val="16"/>
        <color indexed="8"/>
        <rFont val="Angsana New"/>
        <family val="1"/>
      </rPr>
      <t>1.55</t>
    </r>
  </si>
  <si>
    <r>
      <t>Y=5.327X</t>
    </r>
    <r>
      <rPr>
        <vertAlign val="superscript"/>
        <sz val="16"/>
        <color indexed="8"/>
        <rFont val="Angsana New"/>
        <family val="1"/>
      </rPr>
      <t>1.3557</t>
    </r>
  </si>
  <si>
    <r>
      <t>Y=5.574X</t>
    </r>
    <r>
      <rPr>
        <vertAlign val="superscript"/>
        <sz val="16"/>
        <color indexed="8"/>
        <rFont val="Angsana New"/>
        <family val="1"/>
      </rPr>
      <t>1.3308</t>
    </r>
  </si>
  <si>
    <r>
      <t>Y=0.8535X</t>
    </r>
    <r>
      <rPr>
        <vertAlign val="superscript"/>
        <sz val="16"/>
        <color indexed="8"/>
        <rFont val="Angsana New"/>
        <family val="1"/>
      </rPr>
      <t>1.6611</t>
    </r>
  </si>
  <si>
    <r>
      <t>Y=4.0036X</t>
    </r>
    <r>
      <rPr>
        <vertAlign val="superscript"/>
        <sz val="16"/>
        <color indexed="8"/>
        <rFont val="Angsana New"/>
        <family val="1"/>
      </rPr>
      <t>1.2566</t>
    </r>
  </si>
  <si>
    <r>
      <t>Y=3.7648X</t>
    </r>
    <r>
      <rPr>
        <vertAlign val="superscript"/>
        <sz val="16"/>
        <color indexed="8"/>
        <rFont val="Angsana New"/>
        <family val="1"/>
      </rPr>
      <t>1.4804</t>
    </r>
  </si>
  <si>
    <r>
      <t>Y=3.475X</t>
    </r>
    <r>
      <rPr>
        <vertAlign val="superscript"/>
        <sz val="16"/>
        <color indexed="8"/>
        <rFont val="Angsana New"/>
        <family val="1"/>
      </rPr>
      <t>1.4905</t>
    </r>
  </si>
  <si>
    <r>
      <t>Y=3.3631X</t>
    </r>
    <r>
      <rPr>
        <vertAlign val="superscript"/>
        <sz val="16"/>
        <color indexed="8"/>
        <rFont val="Angsana New"/>
        <family val="1"/>
      </rPr>
      <t>1.3745</t>
    </r>
  </si>
  <si>
    <r>
      <t>Y=1.8444X</t>
    </r>
    <r>
      <rPr>
        <vertAlign val="superscript"/>
        <sz val="16"/>
        <color indexed="8"/>
        <rFont val="Angsana New"/>
        <family val="1"/>
      </rPr>
      <t>1.5109</t>
    </r>
  </si>
  <si>
    <r>
      <t>Y=0.4024X</t>
    </r>
    <r>
      <rPr>
        <vertAlign val="superscript"/>
        <sz val="16"/>
        <color indexed="8"/>
        <rFont val="Angsana New"/>
        <family val="1"/>
      </rPr>
      <t>1.8385</t>
    </r>
  </si>
  <si>
    <r>
      <t>Y=0.1783X</t>
    </r>
    <r>
      <rPr>
        <vertAlign val="superscript"/>
        <sz val="16"/>
        <color indexed="8"/>
        <rFont val="Angsana New"/>
        <family val="1"/>
      </rPr>
      <t>1.9024</t>
    </r>
  </si>
  <si>
    <r>
      <t>Y=4.1616X</t>
    </r>
    <r>
      <rPr>
        <vertAlign val="superscript"/>
        <sz val="16"/>
        <color indexed="8"/>
        <rFont val="Angsana New"/>
        <family val="1"/>
      </rPr>
      <t>1.4687</t>
    </r>
  </si>
  <si>
    <r>
      <t>Y=1.3643X</t>
    </r>
    <r>
      <rPr>
        <vertAlign val="superscript"/>
        <sz val="16"/>
        <color indexed="8"/>
        <rFont val="Angsana New"/>
        <family val="1"/>
      </rPr>
      <t>2.0586</t>
    </r>
  </si>
  <si>
    <r>
      <t>Y=3.50214x</t>
    </r>
    <r>
      <rPr>
        <vertAlign val="superscript"/>
        <sz val="16"/>
        <color indexed="10"/>
        <rFont val="Angsana New"/>
        <family val="1"/>
      </rPr>
      <t>1.55903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</si>
</sst>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1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2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89" fontId="17" fillId="0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/>
    </xf>
    <xf numFmtId="196" fontId="17" fillId="0" borderId="1" xfId="0" applyNumberFormat="1" applyFont="1" applyFill="1" applyBorder="1" applyAlignment="1">
      <alignment/>
    </xf>
    <xf numFmtId="3" fontId="17" fillId="0" borderId="1" xfId="15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/>
    </xf>
    <xf numFmtId="196" fontId="17" fillId="0" borderId="2" xfId="0" applyNumberFormat="1" applyFont="1" applyFill="1" applyBorder="1" applyAlignment="1">
      <alignment/>
    </xf>
    <xf numFmtId="3" fontId="17" fillId="0" borderId="2" xfId="15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196" fontId="17" fillId="0" borderId="15" xfId="0" applyNumberFormat="1" applyFont="1" applyFill="1" applyBorder="1" applyAlignment="1">
      <alignment/>
    </xf>
    <xf numFmtId="1" fontId="18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justify"/>
    </xf>
    <xf numFmtId="1" fontId="1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89" fontId="17" fillId="0" borderId="3" xfId="0" applyNumberFormat="1" applyFont="1" applyFill="1" applyBorder="1" applyAlignment="1">
      <alignment/>
    </xf>
    <xf numFmtId="196" fontId="17" fillId="0" borderId="3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vertical="center"/>
    </xf>
    <xf numFmtId="196" fontId="17" fillId="0" borderId="2" xfId="0" applyNumberFormat="1" applyFont="1" applyFill="1" applyBorder="1" applyAlignment="1">
      <alignment vertical="center"/>
    </xf>
    <xf numFmtId="3" fontId="17" fillId="0" borderId="2" xfId="15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vertical="center"/>
    </xf>
    <xf numFmtId="196" fontId="17" fillId="0" borderId="16" xfId="0" applyNumberFormat="1" applyFont="1" applyFill="1" applyBorder="1" applyAlignment="1">
      <alignment vertical="center"/>
    </xf>
    <xf numFmtId="3" fontId="17" fillId="0" borderId="16" xfId="15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vertical="center"/>
    </xf>
    <xf numFmtId="196" fontId="17" fillId="0" borderId="5" xfId="0" applyNumberFormat="1" applyFont="1" applyFill="1" applyBorder="1" applyAlignment="1">
      <alignment vertical="center"/>
    </xf>
    <xf numFmtId="3" fontId="17" fillId="0" borderId="5" xfId="15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center"/>
    </xf>
    <xf numFmtId="192" fontId="17" fillId="0" borderId="17" xfId="15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92" fontId="18" fillId="0" borderId="19" xfId="15" applyNumberFormat="1" applyFont="1" applyBorder="1" applyAlignment="1">
      <alignment horizontal="center"/>
    </xf>
    <xf numFmtId="0" fontId="17" fillId="0" borderId="4" xfId="0" applyFont="1" applyBorder="1" applyAlignment="1">
      <alignment/>
    </xf>
    <xf numFmtId="189" fontId="17" fillId="0" borderId="4" xfId="0" applyNumberFormat="1" applyFont="1" applyBorder="1" applyAlignment="1">
      <alignment horizontal="center"/>
    </xf>
    <xf numFmtId="196" fontId="17" fillId="0" borderId="4" xfId="0" applyNumberFormat="1" applyFont="1" applyBorder="1" applyAlignment="1">
      <alignment/>
    </xf>
    <xf numFmtId="41" fontId="17" fillId="0" borderId="4" xfId="15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/>
    </xf>
    <xf numFmtId="3" fontId="17" fillId="0" borderId="15" xfId="15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left" vertical="justify"/>
    </xf>
    <xf numFmtId="0" fontId="17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/>
    </xf>
    <xf numFmtId="196" fontId="17" fillId="0" borderId="5" xfId="0" applyNumberFormat="1" applyFont="1" applyFill="1" applyBorder="1" applyAlignment="1">
      <alignment/>
    </xf>
    <xf numFmtId="3" fontId="17" fillId="0" borderId="5" xfId="15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center"/>
    </xf>
    <xf numFmtId="196" fontId="14" fillId="0" borderId="9" xfId="0" applyNumberFormat="1" applyFont="1" applyBorder="1" applyAlignment="1">
      <alignment horizontal="center"/>
    </xf>
    <xf numFmtId="196" fontId="14" fillId="0" borderId="6" xfId="0" applyNumberFormat="1" applyFont="1" applyBorder="1" applyAlignment="1">
      <alignment horizontal="center"/>
    </xf>
    <xf numFmtId="196" fontId="14" fillId="0" borderId="20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89" fontId="13" fillId="2" borderId="21" xfId="0" applyNumberFormat="1" applyFont="1" applyFill="1" applyBorder="1" applyAlignment="1">
      <alignment horizontal="center" vertical="center"/>
    </xf>
    <xf numFmtId="196" fontId="9" fillId="2" borderId="8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196" fontId="9" fillId="2" borderId="2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96" fontId="13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96" fontId="5" fillId="2" borderId="21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1" fontId="17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89" fontId="17" fillId="0" borderId="23" xfId="0" applyNumberFormat="1" applyFont="1" applyFill="1" applyBorder="1" applyAlignment="1">
      <alignment horizontal="center"/>
    </xf>
    <xf numFmtId="189" fontId="17" fillId="0" borderId="23" xfId="0" applyNumberFormat="1" applyFont="1" applyFill="1" applyBorder="1" applyAlignment="1">
      <alignment/>
    </xf>
    <xf numFmtId="196" fontId="17" fillId="0" borderId="23" xfId="0" applyNumberFormat="1" applyFont="1" applyFill="1" applyBorder="1" applyAlignment="1">
      <alignment/>
    </xf>
    <xf numFmtId="3" fontId="17" fillId="0" borderId="23" xfId="15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9" fontId="17" fillId="0" borderId="23" xfId="0" applyNumberFormat="1" applyFont="1" applyFill="1" applyBorder="1" applyAlignment="1">
      <alignment horizontal="center" vertical="center"/>
    </xf>
    <xf numFmtId="189" fontId="17" fillId="0" borderId="23" xfId="0" applyNumberFormat="1" applyFont="1" applyFill="1" applyBorder="1" applyAlignment="1">
      <alignment vertical="center"/>
    </xf>
    <xf numFmtId="196" fontId="17" fillId="0" borderId="23" xfId="0" applyNumberFormat="1" applyFont="1" applyFill="1" applyBorder="1" applyAlignment="1">
      <alignment vertical="center"/>
    </xf>
    <xf numFmtId="3" fontId="17" fillId="0" borderId="23" xfId="15" applyNumberFormat="1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left" vertical="justify"/>
    </xf>
    <xf numFmtId="0" fontId="17" fillId="0" borderId="2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N59" sqref="N59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6.7109375" style="22" customWidth="1"/>
    <col min="12" max="12" width="18.57421875" style="32" bestFit="1" customWidth="1"/>
    <col min="13" max="16384" width="9.140625" style="22" customWidth="1"/>
  </cols>
  <sheetData>
    <row r="1" spans="1:12" ht="29.25">
      <c r="A1" s="122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s="24" customFormat="1" ht="23.25">
      <c r="A2" s="118" t="s">
        <v>7</v>
      </c>
      <c r="B2" s="118" t="s">
        <v>0</v>
      </c>
      <c r="C2" s="118" t="s">
        <v>6</v>
      </c>
      <c r="D2" s="125" t="s">
        <v>5</v>
      </c>
      <c r="E2" s="126"/>
      <c r="F2" s="126"/>
      <c r="G2" s="128" t="s">
        <v>1</v>
      </c>
      <c r="H2" s="121" t="s">
        <v>4</v>
      </c>
      <c r="I2" s="118" t="s">
        <v>2</v>
      </c>
      <c r="J2" s="127" t="s">
        <v>3</v>
      </c>
      <c r="K2" s="23" t="s">
        <v>33</v>
      </c>
      <c r="L2" s="119" t="s">
        <v>36</v>
      </c>
    </row>
    <row r="3" spans="1:12" s="24" customFormat="1" ht="25.5">
      <c r="A3" s="118"/>
      <c r="B3" s="118"/>
      <c r="C3" s="118"/>
      <c r="D3" s="25" t="s">
        <v>8</v>
      </c>
      <c r="E3" s="26" t="s">
        <v>10</v>
      </c>
      <c r="F3" s="33" t="s">
        <v>9</v>
      </c>
      <c r="G3" s="128"/>
      <c r="H3" s="121"/>
      <c r="I3" s="118"/>
      <c r="J3" s="127"/>
      <c r="K3" s="27" t="s">
        <v>34</v>
      </c>
      <c r="L3" s="120"/>
    </row>
    <row r="4" spans="1:12" s="24" customFormat="1" ht="25.5">
      <c r="A4" s="43">
        <v>1</v>
      </c>
      <c r="B4" s="43" t="s">
        <v>11</v>
      </c>
      <c r="C4" s="43">
        <v>2008</v>
      </c>
      <c r="D4" s="43">
        <v>31</v>
      </c>
      <c r="E4" s="44">
        <v>0</v>
      </c>
      <c r="F4" s="45">
        <f aca="true" t="shared" si="0" ref="F4:F17">E4+D4</f>
        <v>31</v>
      </c>
      <c r="G4" s="35" t="s">
        <v>76</v>
      </c>
      <c r="H4" s="46">
        <v>0.7633</v>
      </c>
      <c r="I4" s="47">
        <v>1.3382</v>
      </c>
      <c r="J4" s="48">
        <f>LOG(2.5185)</f>
        <v>0.40114195519373</v>
      </c>
      <c r="K4" s="49">
        <v>6355</v>
      </c>
      <c r="L4" s="50"/>
    </row>
    <row r="5" spans="1:12" s="24" customFormat="1" ht="25.5">
      <c r="A5" s="37"/>
      <c r="B5" s="37"/>
      <c r="C5" s="37" t="s">
        <v>42</v>
      </c>
      <c r="D5" s="37">
        <v>383</v>
      </c>
      <c r="E5" s="51">
        <v>0</v>
      </c>
      <c r="F5" s="52">
        <f t="shared" si="0"/>
        <v>383</v>
      </c>
      <c r="G5" s="37" t="s">
        <v>94</v>
      </c>
      <c r="H5" s="38">
        <v>0.8816</v>
      </c>
      <c r="I5" s="53">
        <v>1.55</v>
      </c>
      <c r="J5" s="54">
        <f>LOG(1.3962)</f>
        <v>0.1449476336703736</v>
      </c>
      <c r="K5" s="55"/>
      <c r="L5" s="56"/>
    </row>
    <row r="6" spans="1:12" s="24" customFormat="1" ht="25.5">
      <c r="A6" s="37"/>
      <c r="B6" s="37"/>
      <c r="C6" s="37"/>
      <c r="D6" s="37"/>
      <c r="E6" s="51"/>
      <c r="F6" s="52"/>
      <c r="G6" s="37"/>
      <c r="H6" s="38"/>
      <c r="I6" s="53"/>
      <c r="J6" s="57"/>
      <c r="K6" s="55"/>
      <c r="L6" s="56"/>
    </row>
    <row r="7" spans="1:12" s="24" customFormat="1" ht="25.5">
      <c r="A7" s="37">
        <f>+A4+1</f>
        <v>2</v>
      </c>
      <c r="B7" s="37" t="s">
        <v>12</v>
      </c>
      <c r="C7" s="37">
        <v>2008</v>
      </c>
      <c r="D7" s="37">
        <v>24</v>
      </c>
      <c r="E7" s="51">
        <v>0</v>
      </c>
      <c r="F7" s="58">
        <f>E7+D7</f>
        <v>24</v>
      </c>
      <c r="G7" s="36" t="s">
        <v>77</v>
      </c>
      <c r="H7" s="38">
        <v>0.9571</v>
      </c>
      <c r="I7" s="53">
        <v>1.6528</v>
      </c>
      <c r="J7" s="54">
        <f>LOG(2.8073)</f>
        <v>0.44828882566712175</v>
      </c>
      <c r="K7" s="55">
        <v>1902</v>
      </c>
      <c r="L7" s="56"/>
    </row>
    <row r="8" spans="1:12" s="24" customFormat="1" ht="25.5">
      <c r="A8" s="37"/>
      <c r="B8" s="37"/>
      <c r="C8" s="37"/>
      <c r="D8" s="37"/>
      <c r="E8" s="51"/>
      <c r="F8" s="52"/>
      <c r="G8" s="37"/>
      <c r="H8" s="38"/>
      <c r="I8" s="53"/>
      <c r="J8" s="54"/>
      <c r="K8" s="55"/>
      <c r="L8" s="56"/>
    </row>
    <row r="9" spans="1:12" s="24" customFormat="1" ht="25.5">
      <c r="A9" s="37">
        <f>+A7+1</f>
        <v>3</v>
      </c>
      <c r="B9" s="37" t="s">
        <v>43</v>
      </c>
      <c r="C9" s="37">
        <v>2008</v>
      </c>
      <c r="D9" s="37">
        <v>25</v>
      </c>
      <c r="E9" s="51">
        <v>0</v>
      </c>
      <c r="F9" s="52">
        <f t="shared" si="0"/>
        <v>25</v>
      </c>
      <c r="G9" s="36" t="s">
        <v>89</v>
      </c>
      <c r="H9" s="38">
        <v>0.7738</v>
      </c>
      <c r="I9" s="53">
        <v>1.0243</v>
      </c>
      <c r="J9" s="54">
        <f>LOG(2.6327)</f>
        <v>0.4204013734366559</v>
      </c>
      <c r="K9" s="55">
        <v>1569</v>
      </c>
      <c r="L9" s="56"/>
    </row>
    <row r="10" spans="1:12" s="24" customFormat="1" ht="25.5">
      <c r="A10" s="37"/>
      <c r="B10" s="37"/>
      <c r="C10" s="37"/>
      <c r="D10" s="37"/>
      <c r="E10" s="51"/>
      <c r="F10" s="52"/>
      <c r="G10" s="37"/>
      <c r="H10" s="38"/>
      <c r="I10" s="53"/>
      <c r="J10" s="54"/>
      <c r="K10" s="55"/>
      <c r="L10" s="56"/>
    </row>
    <row r="11" spans="1:12" s="24" customFormat="1" ht="25.5">
      <c r="A11" s="37">
        <f>+A9+1</f>
        <v>4</v>
      </c>
      <c r="B11" s="37" t="s">
        <v>37</v>
      </c>
      <c r="C11" s="37">
        <v>2008</v>
      </c>
      <c r="D11" s="37">
        <v>27</v>
      </c>
      <c r="E11" s="51">
        <v>0</v>
      </c>
      <c r="F11" s="52">
        <f t="shared" si="0"/>
        <v>27</v>
      </c>
      <c r="G11" s="36" t="s">
        <v>107</v>
      </c>
      <c r="H11" s="38">
        <v>0.85637</v>
      </c>
      <c r="I11" s="53">
        <v>1.55903</v>
      </c>
      <c r="J11" s="54">
        <f>LOG(5.327)</f>
        <v>0.7264826967848297</v>
      </c>
      <c r="K11" s="55">
        <v>515</v>
      </c>
      <c r="L11" s="56"/>
    </row>
    <row r="12" spans="1:12" s="24" customFormat="1" ht="25.5">
      <c r="A12" s="37"/>
      <c r="B12" s="37"/>
      <c r="C12" s="37" t="s">
        <v>44</v>
      </c>
      <c r="D12" s="37">
        <v>165</v>
      </c>
      <c r="E12" s="51">
        <v>0</v>
      </c>
      <c r="F12" s="52">
        <f t="shared" si="0"/>
        <v>165</v>
      </c>
      <c r="G12" s="37" t="s">
        <v>95</v>
      </c>
      <c r="H12" s="38">
        <v>0.9052</v>
      </c>
      <c r="I12" s="53">
        <v>1.3557</v>
      </c>
      <c r="J12" s="54">
        <f>LOG(5.327)</f>
        <v>0.7264826967848297</v>
      </c>
      <c r="K12" s="55"/>
      <c r="L12" s="56"/>
    </row>
    <row r="13" spans="1:12" s="24" customFormat="1" ht="25.5">
      <c r="A13" s="37"/>
      <c r="B13" s="37"/>
      <c r="C13" s="37"/>
      <c r="D13" s="37"/>
      <c r="E13" s="51"/>
      <c r="F13" s="52"/>
      <c r="G13" s="37"/>
      <c r="H13" s="38"/>
      <c r="I13" s="53"/>
      <c r="J13" s="54"/>
      <c r="K13" s="55"/>
      <c r="L13" s="56"/>
    </row>
    <row r="14" spans="1:12" s="24" customFormat="1" ht="25.5">
      <c r="A14" s="37">
        <f>+A11+1</f>
        <v>5</v>
      </c>
      <c r="B14" s="37" t="s">
        <v>23</v>
      </c>
      <c r="C14" s="37">
        <v>2008</v>
      </c>
      <c r="D14" s="37">
        <v>25</v>
      </c>
      <c r="E14" s="51">
        <v>0</v>
      </c>
      <c r="F14" s="52">
        <f t="shared" si="0"/>
        <v>25</v>
      </c>
      <c r="G14" s="36" t="s">
        <v>62</v>
      </c>
      <c r="H14" s="38">
        <v>0.7531</v>
      </c>
      <c r="I14" s="53">
        <v>1.0495</v>
      </c>
      <c r="J14" s="54">
        <f>LOG(9.9339)</f>
        <v>0.9971197838385097</v>
      </c>
      <c r="K14" s="55">
        <v>539</v>
      </c>
      <c r="L14" s="56"/>
    </row>
    <row r="15" spans="1:12" s="24" customFormat="1" ht="25.5">
      <c r="A15" s="37"/>
      <c r="B15" s="37"/>
      <c r="C15" s="37" t="s">
        <v>45</v>
      </c>
      <c r="D15" s="37">
        <v>179</v>
      </c>
      <c r="E15" s="51">
        <v>0</v>
      </c>
      <c r="F15" s="52">
        <f t="shared" si="0"/>
        <v>179</v>
      </c>
      <c r="G15" s="37" t="s">
        <v>96</v>
      </c>
      <c r="H15" s="38">
        <v>0.9348</v>
      </c>
      <c r="I15" s="53">
        <v>1.3308</v>
      </c>
      <c r="J15" s="54">
        <f>LOG(5.574)</f>
        <v>0.7461669643772854</v>
      </c>
      <c r="K15" s="55"/>
      <c r="L15" s="56"/>
    </row>
    <row r="16" spans="1:12" s="24" customFormat="1" ht="25.5">
      <c r="A16" s="37"/>
      <c r="B16" s="37"/>
      <c r="C16" s="37"/>
      <c r="D16" s="37"/>
      <c r="E16" s="51"/>
      <c r="F16" s="52"/>
      <c r="G16" s="37"/>
      <c r="H16" s="38"/>
      <c r="I16" s="53"/>
      <c r="J16" s="54"/>
      <c r="K16" s="55"/>
      <c r="L16" s="56"/>
    </row>
    <row r="17" spans="1:12" s="24" customFormat="1" ht="25.5">
      <c r="A17" s="37">
        <f>+A14+1</f>
        <v>6</v>
      </c>
      <c r="B17" s="37" t="s">
        <v>46</v>
      </c>
      <c r="C17" s="37">
        <v>2008</v>
      </c>
      <c r="D17" s="37">
        <v>27</v>
      </c>
      <c r="E17" s="51">
        <v>0</v>
      </c>
      <c r="F17" s="52">
        <f t="shared" si="0"/>
        <v>27</v>
      </c>
      <c r="G17" s="36" t="s">
        <v>79</v>
      </c>
      <c r="H17" s="38">
        <v>0.8243</v>
      </c>
      <c r="I17" s="53">
        <v>1.46</v>
      </c>
      <c r="J17" s="54">
        <f>LOG(3.1053)</f>
        <v>0.49210356330514443</v>
      </c>
      <c r="K17" s="55">
        <v>5289</v>
      </c>
      <c r="L17" s="56"/>
    </row>
    <row r="18" spans="1:12" s="24" customFormat="1" ht="25.5">
      <c r="A18" s="37"/>
      <c r="B18" s="37"/>
      <c r="C18" s="37"/>
      <c r="D18" s="37"/>
      <c r="E18" s="51"/>
      <c r="F18" s="52"/>
      <c r="G18" s="37"/>
      <c r="H18" s="38"/>
      <c r="I18" s="53"/>
      <c r="J18" s="54"/>
      <c r="K18" s="55"/>
      <c r="L18" s="56"/>
    </row>
    <row r="19" spans="1:12" s="24" customFormat="1" ht="25.5">
      <c r="A19" s="37"/>
      <c r="B19" s="37"/>
      <c r="C19" s="37"/>
      <c r="D19" s="37"/>
      <c r="E19" s="51"/>
      <c r="F19" s="52"/>
      <c r="G19" s="37"/>
      <c r="H19" s="38"/>
      <c r="I19" s="53"/>
      <c r="J19" s="54"/>
      <c r="K19" s="55"/>
      <c r="L19" s="56"/>
    </row>
    <row r="20" spans="1:12" s="24" customFormat="1" ht="25.5">
      <c r="A20" s="37">
        <v>7</v>
      </c>
      <c r="B20" s="37" t="s">
        <v>40</v>
      </c>
      <c r="C20" s="37">
        <v>2008</v>
      </c>
      <c r="D20" s="37">
        <v>24</v>
      </c>
      <c r="E20" s="51">
        <v>0</v>
      </c>
      <c r="F20" s="52">
        <f>E20+D20</f>
        <v>24</v>
      </c>
      <c r="G20" s="36" t="s">
        <v>78</v>
      </c>
      <c r="H20" s="38">
        <v>0.7028</v>
      </c>
      <c r="I20" s="53">
        <v>1.8714</v>
      </c>
      <c r="J20" s="54">
        <f>LOG(0.4529)</f>
        <v>-0.3439976793170428</v>
      </c>
      <c r="K20" s="55">
        <v>3090</v>
      </c>
      <c r="L20" s="56"/>
    </row>
    <row r="21" spans="1:12" s="24" customFormat="1" ht="25.5">
      <c r="A21" s="37"/>
      <c r="B21" s="37"/>
      <c r="C21" s="37" t="s">
        <v>44</v>
      </c>
      <c r="D21" s="37">
        <v>162</v>
      </c>
      <c r="E21" s="51">
        <v>0</v>
      </c>
      <c r="F21" s="52">
        <f>E21+D21</f>
        <v>162</v>
      </c>
      <c r="G21" s="37" t="s">
        <v>97</v>
      </c>
      <c r="H21" s="38">
        <v>0.7648</v>
      </c>
      <c r="I21" s="53">
        <v>1.6611</v>
      </c>
      <c r="J21" s="54">
        <f>LOG(0.8535)</f>
        <v>-0.06879647454924756</v>
      </c>
      <c r="K21" s="55"/>
      <c r="L21" s="56"/>
    </row>
    <row r="22" spans="1:12" s="24" customFormat="1" ht="25.5">
      <c r="A22" s="37"/>
      <c r="B22" s="37"/>
      <c r="C22" s="37"/>
      <c r="D22" s="37"/>
      <c r="E22" s="51"/>
      <c r="F22" s="52"/>
      <c r="G22" s="37"/>
      <c r="H22" s="38"/>
      <c r="I22" s="53"/>
      <c r="J22" s="54"/>
      <c r="K22" s="55"/>
      <c r="L22" s="56"/>
    </row>
    <row r="23" spans="1:12" s="24" customFormat="1" ht="25.5">
      <c r="A23" s="37">
        <f>+A20+1</f>
        <v>8</v>
      </c>
      <c r="B23" s="37" t="s">
        <v>41</v>
      </c>
      <c r="C23" s="37">
        <v>2008</v>
      </c>
      <c r="D23" s="37">
        <v>23</v>
      </c>
      <c r="E23" s="51">
        <v>0</v>
      </c>
      <c r="F23" s="52">
        <f>E23+D23</f>
        <v>23</v>
      </c>
      <c r="G23" s="36" t="s">
        <v>63</v>
      </c>
      <c r="H23" s="38">
        <v>0.953</v>
      </c>
      <c r="I23" s="53">
        <v>1.0968</v>
      </c>
      <c r="J23" s="54">
        <f>LOG(6.605)</f>
        <v>0.819872821950546</v>
      </c>
      <c r="K23" s="55">
        <v>1541</v>
      </c>
      <c r="L23" s="59"/>
    </row>
    <row r="24" spans="1:12" s="24" customFormat="1" ht="25.5">
      <c r="A24" s="37"/>
      <c r="B24" s="37"/>
      <c r="C24" s="37" t="s">
        <v>44</v>
      </c>
      <c r="D24" s="37">
        <v>143</v>
      </c>
      <c r="E24" s="51">
        <v>0</v>
      </c>
      <c r="F24" s="52">
        <f>E24+D24</f>
        <v>143</v>
      </c>
      <c r="G24" s="37" t="s">
        <v>98</v>
      </c>
      <c r="H24" s="38">
        <v>0.8664</v>
      </c>
      <c r="I24" s="53">
        <v>1.2566</v>
      </c>
      <c r="J24" s="54">
        <f>LOG(4.0036)</f>
        <v>0.6024506805778724</v>
      </c>
      <c r="K24" s="55"/>
      <c r="L24" s="59"/>
    </row>
    <row r="25" spans="1:12" s="24" customFormat="1" ht="25.5">
      <c r="A25" s="37"/>
      <c r="B25" s="37"/>
      <c r="C25" s="37"/>
      <c r="D25" s="37"/>
      <c r="E25" s="51"/>
      <c r="F25" s="52"/>
      <c r="G25" s="37"/>
      <c r="H25" s="38"/>
      <c r="I25" s="53"/>
      <c r="J25" s="54"/>
      <c r="K25" s="55"/>
      <c r="L25" s="59"/>
    </row>
    <row r="26" spans="1:12" s="24" customFormat="1" ht="25.5">
      <c r="A26" s="37">
        <f>+A23+1</f>
        <v>9</v>
      </c>
      <c r="B26" s="37" t="s">
        <v>24</v>
      </c>
      <c r="C26" s="37">
        <v>2008</v>
      </c>
      <c r="D26" s="37">
        <v>27</v>
      </c>
      <c r="E26" s="51">
        <v>0</v>
      </c>
      <c r="F26" s="52">
        <f aca="true" t="shared" si="1" ref="F26:F75">E26+D26</f>
        <v>27</v>
      </c>
      <c r="G26" s="36" t="s">
        <v>80</v>
      </c>
      <c r="H26" s="38">
        <v>0.8817</v>
      </c>
      <c r="I26" s="53">
        <v>1.1588</v>
      </c>
      <c r="J26" s="54">
        <f>LOG(3.029)</f>
        <v>0.4812992733328557</v>
      </c>
      <c r="K26" s="55">
        <v>547</v>
      </c>
      <c r="L26" s="59"/>
    </row>
    <row r="27" spans="1:12" s="24" customFormat="1" ht="25.5">
      <c r="A27" s="37"/>
      <c r="B27" s="37"/>
      <c r="C27" s="37" t="s">
        <v>45</v>
      </c>
      <c r="D27" s="37">
        <v>156</v>
      </c>
      <c r="E27" s="51">
        <v>0</v>
      </c>
      <c r="F27" s="52">
        <f t="shared" si="1"/>
        <v>156</v>
      </c>
      <c r="G27" s="37" t="s">
        <v>64</v>
      </c>
      <c r="H27" s="38">
        <v>0.9163</v>
      </c>
      <c r="I27" s="53">
        <v>1.2443</v>
      </c>
      <c r="J27" s="54">
        <f>LOG(4.9363)</f>
        <v>0.6934015457548047</v>
      </c>
      <c r="K27" s="55"/>
      <c r="L27" s="59"/>
    </row>
    <row r="28" spans="1:12" s="24" customFormat="1" ht="25.5">
      <c r="A28" s="37"/>
      <c r="B28" s="37"/>
      <c r="C28" s="37"/>
      <c r="D28" s="37"/>
      <c r="E28" s="51"/>
      <c r="F28" s="52"/>
      <c r="G28" s="37"/>
      <c r="H28" s="38"/>
      <c r="I28" s="53"/>
      <c r="J28" s="54"/>
      <c r="K28" s="55"/>
      <c r="L28" s="59"/>
    </row>
    <row r="29" spans="1:12" s="24" customFormat="1" ht="25.5">
      <c r="A29" s="37">
        <f>+A26+1</f>
        <v>10</v>
      </c>
      <c r="B29" s="37" t="s">
        <v>47</v>
      </c>
      <c r="C29" s="37">
        <v>2008</v>
      </c>
      <c r="D29" s="37">
        <v>30</v>
      </c>
      <c r="E29" s="51">
        <v>0</v>
      </c>
      <c r="F29" s="52">
        <f t="shared" si="1"/>
        <v>30</v>
      </c>
      <c r="G29" s="36" t="s">
        <v>63</v>
      </c>
      <c r="H29" s="38">
        <v>0.953</v>
      </c>
      <c r="I29" s="53">
        <v>1.0968</v>
      </c>
      <c r="J29" s="54">
        <f>LOG(6.605)</f>
        <v>0.819872821950546</v>
      </c>
      <c r="K29" s="55">
        <v>134</v>
      </c>
      <c r="L29" s="59"/>
    </row>
    <row r="30" spans="1:12" s="24" customFormat="1" ht="25.5">
      <c r="A30" s="99"/>
      <c r="B30" s="99"/>
      <c r="C30" s="99" t="s">
        <v>57</v>
      </c>
      <c r="D30" s="99">
        <v>25</v>
      </c>
      <c r="E30" s="100">
        <v>0</v>
      </c>
      <c r="F30" s="101">
        <f t="shared" si="1"/>
        <v>25</v>
      </c>
      <c r="G30" s="99" t="s">
        <v>71</v>
      </c>
      <c r="H30" s="102">
        <v>0.498</v>
      </c>
      <c r="I30" s="103">
        <v>1.247</v>
      </c>
      <c r="J30" s="57">
        <f>LOG(1.7135)</f>
        <v>0.23388410876588572</v>
      </c>
      <c r="K30" s="104"/>
      <c r="L30" s="105"/>
    </row>
    <row r="31" spans="1:12" s="24" customFormat="1" ht="25.5">
      <c r="A31" s="131"/>
      <c r="B31" s="131"/>
      <c r="C31" s="131"/>
      <c r="D31" s="131"/>
      <c r="E31" s="132"/>
      <c r="F31" s="133"/>
      <c r="G31" s="131"/>
      <c r="H31" s="134"/>
      <c r="I31" s="135"/>
      <c r="J31" s="136"/>
      <c r="K31" s="137"/>
      <c r="L31" s="146"/>
    </row>
    <row r="32" spans="1:12" s="24" customFormat="1" ht="25.5">
      <c r="A32" s="106">
        <f>+A29+1</f>
        <v>11</v>
      </c>
      <c r="B32" s="106" t="s">
        <v>48</v>
      </c>
      <c r="C32" s="106">
        <v>2008</v>
      </c>
      <c r="D32" s="106">
        <v>30</v>
      </c>
      <c r="E32" s="107">
        <v>0</v>
      </c>
      <c r="F32" s="108">
        <f t="shared" si="1"/>
        <v>30</v>
      </c>
      <c r="G32" s="114" t="s">
        <v>81</v>
      </c>
      <c r="H32" s="109">
        <v>0.6016</v>
      </c>
      <c r="I32" s="110">
        <v>1.428</v>
      </c>
      <c r="J32" s="111">
        <f>LOG(1.5028)</f>
        <v>0.176901186391347</v>
      </c>
      <c r="K32" s="112">
        <v>129</v>
      </c>
      <c r="L32" s="113"/>
    </row>
    <row r="33" spans="1:12" s="24" customFormat="1" ht="25.5">
      <c r="A33" s="37"/>
      <c r="B33" s="37"/>
      <c r="C33" s="37" t="s">
        <v>57</v>
      </c>
      <c r="D33" s="37">
        <v>25</v>
      </c>
      <c r="E33" s="51">
        <v>0</v>
      </c>
      <c r="F33" s="52">
        <f t="shared" si="1"/>
        <v>25</v>
      </c>
      <c r="G33" s="37" t="s">
        <v>72</v>
      </c>
      <c r="H33" s="38">
        <v>0.6987</v>
      </c>
      <c r="I33" s="53">
        <v>1.599</v>
      </c>
      <c r="J33" s="54">
        <f>LOG(2.5016)</f>
        <v>0.3982178682348768</v>
      </c>
      <c r="K33" s="55"/>
      <c r="L33" s="59"/>
    </row>
    <row r="34" spans="1:12" s="24" customFormat="1" ht="25.5">
      <c r="A34" s="37"/>
      <c r="B34" s="37"/>
      <c r="C34" s="37"/>
      <c r="D34" s="37"/>
      <c r="E34" s="51"/>
      <c r="F34" s="52"/>
      <c r="G34" s="37"/>
      <c r="H34" s="38"/>
      <c r="I34" s="53"/>
      <c r="J34" s="54"/>
      <c r="K34" s="55"/>
      <c r="L34" s="59"/>
    </row>
    <row r="35" spans="1:12" s="24" customFormat="1" ht="25.5">
      <c r="A35" s="37">
        <f>+A32+1</f>
        <v>12</v>
      </c>
      <c r="B35" s="37" t="s">
        <v>49</v>
      </c>
      <c r="C35" s="37">
        <v>2008</v>
      </c>
      <c r="D35" s="37">
        <v>36</v>
      </c>
      <c r="E35" s="51">
        <v>0</v>
      </c>
      <c r="F35" s="52">
        <f t="shared" si="1"/>
        <v>36</v>
      </c>
      <c r="G35" s="36" t="s">
        <v>82</v>
      </c>
      <c r="H35" s="38">
        <v>0.7344</v>
      </c>
      <c r="I35" s="53">
        <v>1.9721</v>
      </c>
      <c r="J35" s="54">
        <f>LOG(1.0196)</f>
        <v>0.008429826797229934</v>
      </c>
      <c r="K35" s="55">
        <v>389</v>
      </c>
      <c r="L35" s="59"/>
    </row>
    <row r="36" spans="1:12" s="24" customFormat="1" ht="25.5">
      <c r="A36" s="37"/>
      <c r="B36" s="37"/>
      <c r="C36" s="37" t="s">
        <v>57</v>
      </c>
      <c r="D36" s="37">
        <v>49</v>
      </c>
      <c r="E36" s="51">
        <v>0</v>
      </c>
      <c r="F36" s="52">
        <f t="shared" si="1"/>
        <v>49</v>
      </c>
      <c r="G36" s="37" t="s">
        <v>73</v>
      </c>
      <c r="H36" s="38">
        <v>0.8539</v>
      </c>
      <c r="I36" s="53">
        <v>2.1695</v>
      </c>
      <c r="J36" s="54">
        <f>LOG(0.9421)</f>
        <v>-0.025902996205868847</v>
      </c>
      <c r="K36" s="55"/>
      <c r="L36" s="59"/>
    </row>
    <row r="37" spans="1:12" s="24" customFormat="1" ht="25.5">
      <c r="A37" s="37"/>
      <c r="B37" s="37"/>
      <c r="C37" s="37"/>
      <c r="D37" s="37"/>
      <c r="E37" s="51"/>
      <c r="F37" s="52"/>
      <c r="G37" s="37"/>
      <c r="H37" s="38"/>
      <c r="I37" s="53"/>
      <c r="J37" s="54"/>
      <c r="K37" s="55"/>
      <c r="L37" s="59"/>
    </row>
    <row r="38" spans="1:12" s="24" customFormat="1" ht="25.5">
      <c r="A38" s="37">
        <f>+A35+1</f>
        <v>13</v>
      </c>
      <c r="B38" s="37" t="s">
        <v>50</v>
      </c>
      <c r="C38" s="37">
        <v>2008</v>
      </c>
      <c r="D38" s="37">
        <v>29</v>
      </c>
      <c r="E38" s="51">
        <v>0</v>
      </c>
      <c r="F38" s="52">
        <f t="shared" si="1"/>
        <v>29</v>
      </c>
      <c r="G38" s="36" t="s">
        <v>83</v>
      </c>
      <c r="H38" s="38">
        <v>0.7821</v>
      </c>
      <c r="I38" s="53">
        <v>1.2248</v>
      </c>
      <c r="J38" s="54">
        <f>LOG(4.7245)</f>
        <v>0.6743558533254861</v>
      </c>
      <c r="K38" s="55">
        <v>493</v>
      </c>
      <c r="L38" s="59"/>
    </row>
    <row r="39" spans="1:12" s="24" customFormat="1" ht="25.5">
      <c r="A39" s="37"/>
      <c r="B39" s="37"/>
      <c r="C39" s="37" t="s">
        <v>74</v>
      </c>
      <c r="D39" s="37">
        <v>48</v>
      </c>
      <c r="E39" s="51">
        <v>0</v>
      </c>
      <c r="F39" s="52">
        <f t="shared" si="1"/>
        <v>48</v>
      </c>
      <c r="G39" s="37" t="s">
        <v>75</v>
      </c>
      <c r="H39" s="38">
        <v>0.8967</v>
      </c>
      <c r="I39" s="53">
        <v>1.6125</v>
      </c>
      <c r="J39" s="54">
        <f>LOG(6.9922)</f>
        <v>0.8446138420597196</v>
      </c>
      <c r="K39" s="55"/>
      <c r="L39" s="59"/>
    </row>
    <row r="40" spans="1:12" s="24" customFormat="1" ht="25.5">
      <c r="A40" s="37"/>
      <c r="B40" s="37"/>
      <c r="C40" s="37"/>
      <c r="D40" s="37"/>
      <c r="E40" s="51"/>
      <c r="F40" s="52"/>
      <c r="G40" s="37"/>
      <c r="H40" s="38"/>
      <c r="I40" s="53"/>
      <c r="J40" s="54"/>
      <c r="K40" s="55"/>
      <c r="L40" s="59"/>
    </row>
    <row r="41" spans="1:12" s="24" customFormat="1" ht="25.5">
      <c r="A41" s="37">
        <v>14</v>
      </c>
      <c r="B41" s="37" t="s">
        <v>51</v>
      </c>
      <c r="C41" s="37">
        <v>2008</v>
      </c>
      <c r="D41" s="37">
        <v>30</v>
      </c>
      <c r="E41" s="51">
        <v>0</v>
      </c>
      <c r="F41" s="52">
        <f t="shared" si="1"/>
        <v>30</v>
      </c>
      <c r="G41" s="36" t="s">
        <v>84</v>
      </c>
      <c r="H41" s="38">
        <v>0.8976</v>
      </c>
      <c r="I41" s="53">
        <v>1.4968</v>
      </c>
      <c r="J41" s="54">
        <f>LOG(1.5238)</f>
        <v>0.18292796923699248</v>
      </c>
      <c r="K41" s="55"/>
      <c r="L41" s="59"/>
    </row>
    <row r="42" spans="1:12" s="24" customFormat="1" ht="25.5">
      <c r="A42" s="37"/>
      <c r="B42" s="37"/>
      <c r="C42" s="37"/>
      <c r="D42" s="37"/>
      <c r="E42" s="51"/>
      <c r="F42" s="52"/>
      <c r="G42" s="37"/>
      <c r="H42" s="38"/>
      <c r="I42" s="53"/>
      <c r="J42" s="54"/>
      <c r="K42" s="55"/>
      <c r="L42" s="59"/>
    </row>
    <row r="43" spans="1:12" s="24" customFormat="1" ht="25.5">
      <c r="A43" s="37">
        <v>15</v>
      </c>
      <c r="B43" s="37" t="s">
        <v>16</v>
      </c>
      <c r="C43" s="37">
        <v>2008</v>
      </c>
      <c r="D43" s="37">
        <v>29</v>
      </c>
      <c r="E43" s="51">
        <v>0</v>
      </c>
      <c r="F43" s="52">
        <f t="shared" si="1"/>
        <v>29</v>
      </c>
      <c r="G43" s="36" t="s">
        <v>85</v>
      </c>
      <c r="H43" s="38">
        <v>0.8582</v>
      </c>
      <c r="I43" s="53">
        <v>1.7048</v>
      </c>
      <c r="J43" s="54">
        <f>LOG(0.6282)</f>
        <v>-0.20190206793751406</v>
      </c>
      <c r="K43" s="55">
        <v>8924</v>
      </c>
      <c r="L43" s="59"/>
    </row>
    <row r="44" spans="1:12" s="24" customFormat="1" ht="25.5">
      <c r="A44" s="37"/>
      <c r="B44" s="37"/>
      <c r="C44" s="37"/>
      <c r="D44" s="37"/>
      <c r="E44" s="51"/>
      <c r="F44" s="52"/>
      <c r="G44" s="37"/>
      <c r="H44" s="38"/>
      <c r="I44" s="53"/>
      <c r="J44" s="54"/>
      <c r="K44" s="55"/>
      <c r="L44" s="59"/>
    </row>
    <row r="45" spans="1:12" s="24" customFormat="1" ht="25.5">
      <c r="A45" s="37">
        <f>+A43+1</f>
        <v>16</v>
      </c>
      <c r="B45" s="37" t="s">
        <v>25</v>
      </c>
      <c r="C45" s="37">
        <v>2008</v>
      </c>
      <c r="D45" s="37">
        <v>23</v>
      </c>
      <c r="E45" s="51">
        <v>0</v>
      </c>
      <c r="F45" s="52">
        <f t="shared" si="1"/>
        <v>23</v>
      </c>
      <c r="G45" s="36" t="s">
        <v>86</v>
      </c>
      <c r="H45" s="38">
        <v>0.3577</v>
      </c>
      <c r="I45" s="53">
        <v>1.3876</v>
      </c>
      <c r="J45" s="54">
        <f>LOG(1.0995)</f>
        <v>0.04119523369680916</v>
      </c>
      <c r="K45" s="55">
        <v>1392</v>
      </c>
      <c r="L45" s="59"/>
    </row>
    <row r="46" spans="1:12" s="24" customFormat="1" ht="25.5">
      <c r="A46" s="37"/>
      <c r="B46" s="37"/>
      <c r="C46" s="37" t="s">
        <v>45</v>
      </c>
      <c r="D46" s="37">
        <v>156</v>
      </c>
      <c r="E46" s="51">
        <v>0</v>
      </c>
      <c r="F46" s="52">
        <f t="shared" si="1"/>
        <v>156</v>
      </c>
      <c r="G46" s="37" t="s">
        <v>99</v>
      </c>
      <c r="H46" s="38">
        <v>0.9289</v>
      </c>
      <c r="I46" s="53">
        <v>1.4804</v>
      </c>
      <c r="J46" s="54">
        <f>LOG(3.7648)</f>
        <v>0.5757419098319461</v>
      </c>
      <c r="K46" s="55"/>
      <c r="L46" s="59"/>
    </row>
    <row r="47" spans="1:12" s="24" customFormat="1" ht="25.5">
      <c r="A47" s="37"/>
      <c r="B47" s="37"/>
      <c r="C47" s="37"/>
      <c r="D47" s="37"/>
      <c r="E47" s="51"/>
      <c r="F47" s="52"/>
      <c r="G47" s="37"/>
      <c r="H47" s="38"/>
      <c r="I47" s="53"/>
      <c r="J47" s="54"/>
      <c r="K47" s="55"/>
      <c r="L47" s="59"/>
    </row>
    <row r="48" spans="1:12" s="24" customFormat="1" ht="25.5">
      <c r="A48" s="37">
        <f>+A45+1</f>
        <v>17</v>
      </c>
      <c r="B48" s="37" t="s">
        <v>17</v>
      </c>
      <c r="C48" s="37">
        <v>2008</v>
      </c>
      <c r="D48" s="37">
        <v>25</v>
      </c>
      <c r="E48" s="51">
        <v>0</v>
      </c>
      <c r="F48" s="52">
        <f t="shared" si="1"/>
        <v>25</v>
      </c>
      <c r="G48" s="36" t="s">
        <v>87</v>
      </c>
      <c r="H48" s="38">
        <v>0.9122</v>
      </c>
      <c r="I48" s="53">
        <v>1.7621</v>
      </c>
      <c r="J48" s="54">
        <f>LOG(2.101)</f>
        <v>0.32242605240595257</v>
      </c>
      <c r="K48" s="55">
        <v>726</v>
      </c>
      <c r="L48" s="59"/>
    </row>
    <row r="49" spans="1:12" s="24" customFormat="1" ht="25.5">
      <c r="A49" s="37"/>
      <c r="B49" s="37"/>
      <c r="C49" s="37" t="s">
        <v>52</v>
      </c>
      <c r="D49" s="37">
        <v>269</v>
      </c>
      <c r="E49" s="51">
        <v>0</v>
      </c>
      <c r="F49" s="52">
        <f t="shared" si="1"/>
        <v>269</v>
      </c>
      <c r="G49" s="37" t="s">
        <v>100</v>
      </c>
      <c r="H49" s="38">
        <v>0.8738</v>
      </c>
      <c r="I49" s="53">
        <v>1.4905</v>
      </c>
      <c r="J49" s="54">
        <f>LOG(3.475)</f>
        <v>0.5409548089261327</v>
      </c>
      <c r="K49" s="55"/>
      <c r="L49" s="59"/>
    </row>
    <row r="50" spans="1:12" s="24" customFormat="1" ht="25.5">
      <c r="A50" s="37"/>
      <c r="B50" s="37"/>
      <c r="C50" s="37"/>
      <c r="D50" s="37"/>
      <c r="E50" s="51"/>
      <c r="F50" s="52"/>
      <c r="G50" s="37"/>
      <c r="H50" s="38"/>
      <c r="I50" s="53"/>
      <c r="J50" s="54"/>
      <c r="K50" s="55"/>
      <c r="L50" s="59"/>
    </row>
    <row r="51" spans="1:12" s="24" customFormat="1" ht="25.5">
      <c r="A51" s="37">
        <f>+A48+1</f>
        <v>18</v>
      </c>
      <c r="B51" s="37" t="s">
        <v>18</v>
      </c>
      <c r="C51" s="37">
        <v>2008</v>
      </c>
      <c r="D51" s="37">
        <v>27</v>
      </c>
      <c r="E51" s="51">
        <v>0</v>
      </c>
      <c r="F51" s="52">
        <f t="shared" si="1"/>
        <v>27</v>
      </c>
      <c r="G51" s="36" t="s">
        <v>88</v>
      </c>
      <c r="H51" s="38">
        <v>0.9079</v>
      </c>
      <c r="I51" s="53">
        <v>1.3019</v>
      </c>
      <c r="J51" s="54">
        <f>LOG(2.7394)</f>
        <v>0.43765545142491274</v>
      </c>
      <c r="K51" s="55">
        <v>3367</v>
      </c>
      <c r="L51" s="56"/>
    </row>
    <row r="52" spans="1:12" s="24" customFormat="1" ht="25.5">
      <c r="A52" s="37"/>
      <c r="B52" s="37"/>
      <c r="C52" s="37" t="s">
        <v>53</v>
      </c>
      <c r="D52" s="37">
        <v>204</v>
      </c>
      <c r="E52" s="51">
        <v>0</v>
      </c>
      <c r="F52" s="52">
        <f t="shared" si="1"/>
        <v>204</v>
      </c>
      <c r="G52" s="37" t="s">
        <v>101</v>
      </c>
      <c r="H52" s="38">
        <v>0.908</v>
      </c>
      <c r="I52" s="53">
        <v>1.3745</v>
      </c>
      <c r="J52" s="54">
        <f>LOG(3.3631)</f>
        <v>0.5267397810233803</v>
      </c>
      <c r="K52" s="55"/>
      <c r="L52" s="56"/>
    </row>
    <row r="53" spans="1:12" s="24" customFormat="1" ht="25.5">
      <c r="A53" s="37"/>
      <c r="B53" s="37"/>
      <c r="C53" s="37"/>
      <c r="D53" s="37"/>
      <c r="E53" s="51"/>
      <c r="F53" s="52"/>
      <c r="G53" s="37"/>
      <c r="H53" s="38"/>
      <c r="I53" s="53"/>
      <c r="J53" s="54"/>
      <c r="K53" s="55"/>
      <c r="L53" s="56"/>
    </row>
    <row r="54" spans="1:12" s="28" customFormat="1" ht="22.5" customHeight="1">
      <c r="A54" s="64">
        <f>+A51+1</f>
        <v>19</v>
      </c>
      <c r="B54" s="64" t="s">
        <v>19</v>
      </c>
      <c r="C54" s="64">
        <v>2008</v>
      </c>
      <c r="D54" s="64">
        <v>36</v>
      </c>
      <c r="E54" s="65">
        <v>0</v>
      </c>
      <c r="F54" s="66">
        <f t="shared" si="1"/>
        <v>36</v>
      </c>
      <c r="G54" s="41" t="s">
        <v>65</v>
      </c>
      <c r="H54" s="67">
        <v>1</v>
      </c>
      <c r="I54" s="68">
        <v>1.0318</v>
      </c>
      <c r="J54" s="69">
        <f>LOG(19.856)</f>
        <v>1.2978917641546546</v>
      </c>
      <c r="K54" s="70">
        <v>7624</v>
      </c>
      <c r="L54" s="71"/>
    </row>
    <row r="55" spans="1:12" s="28" customFormat="1" ht="22.5" customHeight="1">
      <c r="A55" s="64"/>
      <c r="B55" s="64"/>
      <c r="C55" s="64" t="s">
        <v>59</v>
      </c>
      <c r="D55" s="64">
        <v>235</v>
      </c>
      <c r="E55" s="65">
        <v>0</v>
      </c>
      <c r="F55" s="66">
        <f t="shared" si="1"/>
        <v>235</v>
      </c>
      <c r="G55" s="64" t="s">
        <v>102</v>
      </c>
      <c r="H55" s="67">
        <v>0.9368</v>
      </c>
      <c r="I55" s="68">
        <v>1.5109</v>
      </c>
      <c r="J55" s="69">
        <f>LOG(1.8444)</f>
        <v>0.26585511354736996</v>
      </c>
      <c r="K55" s="70"/>
      <c r="L55" s="71"/>
    </row>
    <row r="56" spans="1:12" s="28" customFormat="1" ht="22.5" customHeight="1">
      <c r="A56" s="64"/>
      <c r="B56" s="64"/>
      <c r="C56" s="64"/>
      <c r="D56" s="64"/>
      <c r="E56" s="65"/>
      <c r="F56" s="66"/>
      <c r="G56" s="64"/>
      <c r="H56" s="67"/>
      <c r="I56" s="68"/>
      <c r="J56" s="69"/>
      <c r="K56" s="70"/>
      <c r="L56" s="71"/>
    </row>
    <row r="57" spans="1:12" s="28" customFormat="1" ht="22.5" customHeight="1">
      <c r="A57" s="64">
        <f>+A54+1</f>
        <v>20</v>
      </c>
      <c r="B57" s="64" t="s">
        <v>54</v>
      </c>
      <c r="C57" s="64">
        <v>2008</v>
      </c>
      <c r="D57" s="64">
        <v>36</v>
      </c>
      <c r="E57" s="65">
        <v>0</v>
      </c>
      <c r="F57" s="66">
        <f t="shared" si="1"/>
        <v>36</v>
      </c>
      <c r="G57" s="41" t="s">
        <v>66</v>
      </c>
      <c r="H57" s="67">
        <v>0.9784</v>
      </c>
      <c r="I57" s="68">
        <v>0.85</v>
      </c>
      <c r="J57" s="69">
        <f>LOG(50.1)</f>
        <v>1.6998377258672457</v>
      </c>
      <c r="K57" s="70">
        <v>5410</v>
      </c>
      <c r="L57" s="71"/>
    </row>
    <row r="58" spans="1:12" s="28" customFormat="1" ht="22.5" customHeight="1">
      <c r="A58" s="64"/>
      <c r="B58" s="64"/>
      <c r="C58" s="64" t="s">
        <v>57</v>
      </c>
      <c r="D58" s="64">
        <v>37</v>
      </c>
      <c r="E58" s="65">
        <v>0</v>
      </c>
      <c r="F58" s="66">
        <f t="shared" si="1"/>
        <v>37</v>
      </c>
      <c r="G58" s="64" t="s">
        <v>103</v>
      </c>
      <c r="H58" s="67">
        <v>0.8425</v>
      </c>
      <c r="I58" s="68">
        <v>1.8385</v>
      </c>
      <c r="J58" s="69">
        <f>LOG(0.4024)</f>
        <v>-0.395342027952129</v>
      </c>
      <c r="K58" s="70"/>
      <c r="L58" s="71"/>
    </row>
    <row r="59" spans="1:12" s="28" customFormat="1" ht="22.5" customHeight="1">
      <c r="A59" s="64"/>
      <c r="B59" s="64"/>
      <c r="C59" s="64"/>
      <c r="D59" s="64"/>
      <c r="E59" s="65"/>
      <c r="F59" s="66"/>
      <c r="G59" s="64"/>
      <c r="H59" s="67"/>
      <c r="I59" s="68"/>
      <c r="J59" s="69"/>
      <c r="K59" s="70"/>
      <c r="L59" s="71"/>
    </row>
    <row r="60" spans="1:12" s="28" customFormat="1" ht="22.5" customHeight="1">
      <c r="A60" s="138">
        <f>+A57+1</f>
        <v>21</v>
      </c>
      <c r="B60" s="138" t="s">
        <v>93</v>
      </c>
      <c r="C60" s="138">
        <v>2008</v>
      </c>
      <c r="D60" s="138">
        <v>36</v>
      </c>
      <c r="E60" s="139">
        <v>0</v>
      </c>
      <c r="F60" s="140">
        <f>E60+D60</f>
        <v>36</v>
      </c>
      <c r="G60" s="141" t="s">
        <v>66</v>
      </c>
      <c r="H60" s="142">
        <v>0.9784</v>
      </c>
      <c r="I60" s="143">
        <v>0.85</v>
      </c>
      <c r="J60" s="144">
        <f>LOG(50.1)</f>
        <v>1.6998377258672457</v>
      </c>
      <c r="K60" s="145">
        <v>324.57</v>
      </c>
      <c r="L60" s="147"/>
    </row>
    <row r="61" spans="1:12" s="28" customFormat="1" ht="22.5" customHeight="1">
      <c r="A61" s="72"/>
      <c r="B61" s="72"/>
      <c r="C61" s="72"/>
      <c r="D61" s="72"/>
      <c r="E61" s="73"/>
      <c r="F61" s="74"/>
      <c r="G61" s="72"/>
      <c r="H61" s="75"/>
      <c r="I61" s="76"/>
      <c r="J61" s="77"/>
      <c r="K61" s="78"/>
      <c r="L61" s="79"/>
    </row>
    <row r="62" spans="1:12" s="28" customFormat="1" ht="22.5" customHeight="1">
      <c r="A62" s="80">
        <v>22</v>
      </c>
      <c r="B62" s="80" t="s">
        <v>55</v>
      </c>
      <c r="C62" s="80">
        <v>2008</v>
      </c>
      <c r="D62" s="80">
        <v>36</v>
      </c>
      <c r="E62" s="81">
        <v>0</v>
      </c>
      <c r="F62" s="82">
        <f t="shared" si="1"/>
        <v>36</v>
      </c>
      <c r="G62" s="42" t="s">
        <v>67</v>
      </c>
      <c r="H62" s="83">
        <v>0.9388</v>
      </c>
      <c r="I62" s="84">
        <v>1.4989</v>
      </c>
      <c r="J62" s="85">
        <f>LOG(1.0501)</f>
        <v>0.021230658479702524</v>
      </c>
      <c r="K62" s="86">
        <v>10360</v>
      </c>
      <c r="L62" s="87"/>
    </row>
    <row r="63" spans="1:12" s="28" customFormat="1" ht="22.5" customHeight="1">
      <c r="A63" s="64"/>
      <c r="B63" s="64"/>
      <c r="C63" s="64"/>
      <c r="D63" s="64"/>
      <c r="E63" s="65"/>
      <c r="F63" s="66"/>
      <c r="G63" s="64"/>
      <c r="H63" s="67"/>
      <c r="I63" s="68"/>
      <c r="J63" s="69"/>
      <c r="K63" s="70"/>
      <c r="L63" s="71"/>
    </row>
    <row r="64" spans="1:12" s="28" customFormat="1" ht="22.5" customHeight="1">
      <c r="A64" s="64">
        <v>23</v>
      </c>
      <c r="B64" s="64" t="s">
        <v>56</v>
      </c>
      <c r="C64" s="64">
        <v>2008</v>
      </c>
      <c r="D64" s="64">
        <v>26</v>
      </c>
      <c r="E64" s="65">
        <v>0</v>
      </c>
      <c r="F64" s="66">
        <f t="shared" si="1"/>
        <v>26</v>
      </c>
      <c r="G64" s="41" t="s">
        <v>68</v>
      </c>
      <c r="H64" s="67">
        <v>0.976</v>
      </c>
      <c r="I64" s="68">
        <v>1.9816</v>
      </c>
      <c r="J64" s="69">
        <f>LOG(0.127)</f>
        <v>-0.8961962790440431</v>
      </c>
      <c r="K64" s="70">
        <v>4560</v>
      </c>
      <c r="L64" s="71"/>
    </row>
    <row r="65" spans="1:12" s="28" customFormat="1" ht="22.5" customHeight="1">
      <c r="A65" s="64"/>
      <c r="B65" s="64"/>
      <c r="C65" s="64" t="s">
        <v>57</v>
      </c>
      <c r="D65" s="64">
        <v>45</v>
      </c>
      <c r="E65" s="65">
        <v>0</v>
      </c>
      <c r="F65" s="66">
        <f t="shared" si="1"/>
        <v>45</v>
      </c>
      <c r="G65" s="64" t="s">
        <v>104</v>
      </c>
      <c r="H65" s="67">
        <v>0.8729</v>
      </c>
      <c r="I65" s="68">
        <v>1.9024</v>
      </c>
      <c r="J65" s="69">
        <f>LOG(0.1783)</f>
        <v>-0.7488486568246454</v>
      </c>
      <c r="K65" s="70"/>
      <c r="L65" s="71"/>
    </row>
    <row r="66" spans="1:12" s="28" customFormat="1" ht="22.5" customHeight="1">
      <c r="A66" s="64"/>
      <c r="B66" s="64"/>
      <c r="C66" s="64"/>
      <c r="D66" s="64"/>
      <c r="E66" s="65"/>
      <c r="F66" s="66"/>
      <c r="G66" s="64"/>
      <c r="H66" s="67"/>
      <c r="I66" s="68"/>
      <c r="J66" s="69"/>
      <c r="K66" s="70"/>
      <c r="L66" s="71"/>
    </row>
    <row r="67" spans="1:12" s="28" customFormat="1" ht="22.5" customHeight="1">
      <c r="A67" s="64">
        <v>24</v>
      </c>
      <c r="B67" s="64" t="s">
        <v>58</v>
      </c>
      <c r="C67" s="64">
        <v>2008</v>
      </c>
      <c r="D67" s="64">
        <v>26</v>
      </c>
      <c r="E67" s="65">
        <v>0</v>
      </c>
      <c r="F67" s="66">
        <f t="shared" si="1"/>
        <v>26</v>
      </c>
      <c r="G67" s="41" t="s">
        <v>90</v>
      </c>
      <c r="H67" s="67">
        <v>0.8766</v>
      </c>
      <c r="I67" s="68">
        <v>1.8785</v>
      </c>
      <c r="J67" s="69">
        <f>LOG(0.3074)</f>
        <v>-0.5122961368362736</v>
      </c>
      <c r="K67" s="70">
        <v>3476</v>
      </c>
      <c r="L67" s="71"/>
    </row>
    <row r="68" spans="1:12" s="28" customFormat="1" ht="22.5" customHeight="1">
      <c r="A68" s="64"/>
      <c r="B68" s="64"/>
      <c r="C68" s="64"/>
      <c r="D68" s="64"/>
      <c r="E68" s="65"/>
      <c r="F68" s="66"/>
      <c r="G68" s="64"/>
      <c r="H68" s="67"/>
      <c r="I68" s="68"/>
      <c r="J68" s="69"/>
      <c r="K68" s="70"/>
      <c r="L68" s="71"/>
    </row>
    <row r="69" spans="1:12" s="28" customFormat="1" ht="22.5" customHeight="1">
      <c r="A69" s="64">
        <f>+A67+1</f>
        <v>25</v>
      </c>
      <c r="B69" s="64" t="s">
        <v>28</v>
      </c>
      <c r="C69" s="64">
        <v>2008</v>
      </c>
      <c r="D69" s="64">
        <v>29</v>
      </c>
      <c r="E69" s="65">
        <v>0</v>
      </c>
      <c r="F69" s="66">
        <f t="shared" si="1"/>
        <v>29</v>
      </c>
      <c r="G69" s="41" t="s">
        <v>91</v>
      </c>
      <c r="H69" s="67">
        <v>0.8225</v>
      </c>
      <c r="I69" s="68">
        <v>1.9885</v>
      </c>
      <c r="J69" s="69">
        <f>LOG(0.3906)</f>
        <v>-0.4082677610481644</v>
      </c>
      <c r="K69" s="70">
        <v>621</v>
      </c>
      <c r="L69" s="71"/>
    </row>
    <row r="70" spans="1:12" s="28" customFormat="1" ht="22.5" customHeight="1">
      <c r="A70" s="64"/>
      <c r="B70" s="64"/>
      <c r="C70" s="64"/>
      <c r="D70" s="64"/>
      <c r="E70" s="65"/>
      <c r="F70" s="66"/>
      <c r="G70" s="64"/>
      <c r="H70" s="67"/>
      <c r="I70" s="68"/>
      <c r="J70" s="69"/>
      <c r="K70" s="70"/>
      <c r="L70" s="71"/>
    </row>
    <row r="71" spans="1:12" s="28" customFormat="1" ht="22.5" customHeight="1">
      <c r="A71" s="64">
        <f>+A69+1</f>
        <v>26</v>
      </c>
      <c r="B71" s="64" t="s">
        <v>29</v>
      </c>
      <c r="C71" s="64">
        <v>2008</v>
      </c>
      <c r="D71" s="64">
        <v>30</v>
      </c>
      <c r="E71" s="65">
        <v>0</v>
      </c>
      <c r="F71" s="66">
        <f t="shared" si="1"/>
        <v>30</v>
      </c>
      <c r="G71" s="41" t="s">
        <v>69</v>
      </c>
      <c r="H71" s="67">
        <v>0.924</v>
      </c>
      <c r="I71" s="68">
        <v>1.5577</v>
      </c>
      <c r="J71" s="69">
        <f>LOG(3.9963)</f>
        <v>0.6016580830209397</v>
      </c>
      <c r="K71" s="70">
        <v>2934</v>
      </c>
      <c r="L71" s="71"/>
    </row>
    <row r="72" spans="1:12" s="28" customFormat="1" ht="22.5" customHeight="1">
      <c r="A72" s="64"/>
      <c r="B72" s="64"/>
      <c r="C72" s="64" t="s">
        <v>59</v>
      </c>
      <c r="D72" s="64">
        <v>268</v>
      </c>
      <c r="E72" s="65">
        <v>0</v>
      </c>
      <c r="F72" s="66">
        <f t="shared" si="1"/>
        <v>268</v>
      </c>
      <c r="G72" s="64" t="s">
        <v>105</v>
      </c>
      <c r="H72" s="67">
        <v>0.9224</v>
      </c>
      <c r="I72" s="68">
        <v>1.4687</v>
      </c>
      <c r="J72" s="69">
        <f>LOG(4.1616)</f>
        <v>0.6192603348517975</v>
      </c>
      <c r="K72" s="88"/>
      <c r="L72" s="71"/>
    </row>
    <row r="73" spans="1:12" s="28" customFormat="1" ht="22.5" customHeight="1">
      <c r="A73" s="64"/>
      <c r="B73" s="64"/>
      <c r="C73" s="64"/>
      <c r="D73" s="64"/>
      <c r="E73" s="65"/>
      <c r="F73" s="66"/>
      <c r="G73" s="64"/>
      <c r="H73" s="67"/>
      <c r="I73" s="68"/>
      <c r="J73" s="69"/>
      <c r="K73" s="88"/>
      <c r="L73" s="71"/>
    </row>
    <row r="74" spans="1:12" s="28" customFormat="1" ht="22.5" customHeight="1">
      <c r="A74" s="64">
        <f>+A71+1</f>
        <v>27</v>
      </c>
      <c r="B74" s="64" t="s">
        <v>60</v>
      </c>
      <c r="C74" s="64">
        <v>2008</v>
      </c>
      <c r="D74" s="64">
        <v>28</v>
      </c>
      <c r="E74" s="65">
        <v>0</v>
      </c>
      <c r="F74" s="66">
        <f t="shared" si="1"/>
        <v>28</v>
      </c>
      <c r="G74" s="41" t="s">
        <v>92</v>
      </c>
      <c r="H74" s="67">
        <v>0.7436</v>
      </c>
      <c r="I74" s="68">
        <v>2.1347</v>
      </c>
      <c r="J74" s="69">
        <f>LOG(0.9729)</f>
        <v>-0.011931796607364788</v>
      </c>
      <c r="K74" s="70">
        <v>382</v>
      </c>
      <c r="L74" s="71"/>
    </row>
    <row r="75" spans="1:12" s="28" customFormat="1" ht="22.5" customHeight="1">
      <c r="A75" s="64"/>
      <c r="B75" s="64"/>
      <c r="C75" s="64" t="s">
        <v>57</v>
      </c>
      <c r="D75" s="64">
        <v>25</v>
      </c>
      <c r="E75" s="65">
        <v>0</v>
      </c>
      <c r="F75" s="66">
        <f t="shared" si="1"/>
        <v>25</v>
      </c>
      <c r="G75" s="64" t="s">
        <v>106</v>
      </c>
      <c r="H75" s="67">
        <v>0.7798</v>
      </c>
      <c r="I75" s="68">
        <v>2.0586</v>
      </c>
      <c r="J75" s="69">
        <f>LOG(1.3643)</f>
        <v>0.1349098791318783</v>
      </c>
      <c r="K75" s="88"/>
      <c r="L75" s="71"/>
    </row>
    <row r="76" spans="1:12" s="24" customFormat="1" ht="25.5">
      <c r="A76" s="39"/>
      <c r="B76" s="39"/>
      <c r="C76" s="39"/>
      <c r="D76" s="39"/>
      <c r="E76" s="60"/>
      <c r="F76" s="61"/>
      <c r="G76" s="39"/>
      <c r="H76" s="40"/>
      <c r="I76" s="62"/>
      <c r="J76" s="63"/>
      <c r="K76" s="39"/>
      <c r="L76" s="89"/>
    </row>
    <row r="77" spans="1:12" s="24" customFormat="1" ht="25.5">
      <c r="A77" s="90"/>
      <c r="B77" s="90"/>
      <c r="C77" s="90" t="s">
        <v>9</v>
      </c>
      <c r="D77" s="91">
        <f>SUM(D4:D76)</f>
        <v>3349</v>
      </c>
      <c r="E77" s="92">
        <f>SUM(E4:E76)</f>
        <v>0</v>
      </c>
      <c r="F77" s="93">
        <f>SUM(F4:F76)</f>
        <v>3349</v>
      </c>
      <c r="G77" s="94"/>
      <c r="H77" s="95"/>
      <c r="I77" s="94"/>
      <c r="J77" s="96"/>
      <c r="K77" s="97"/>
      <c r="L77" s="98"/>
    </row>
    <row r="78" spans="1:12" s="24" customFormat="1" ht="23.25">
      <c r="A78" s="115" t="s">
        <v>70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7"/>
    </row>
    <row r="79" spans="1:12" s="24" customFormat="1" ht="29.25">
      <c r="A79" s="29"/>
      <c r="B79" s="29"/>
      <c r="C79" s="29"/>
      <c r="D79" s="29"/>
      <c r="E79" s="29"/>
      <c r="F79" s="34"/>
      <c r="G79" s="22"/>
      <c r="H79" s="30"/>
      <c r="I79" s="22"/>
      <c r="J79" s="31"/>
      <c r="K79" s="22"/>
      <c r="L79" s="32"/>
    </row>
    <row r="80" spans="1:12" s="24" customFormat="1" ht="29.25">
      <c r="A80" s="29"/>
      <c r="B80" s="29"/>
      <c r="C80" s="29"/>
      <c r="D80" s="29"/>
      <c r="E80" s="29"/>
      <c r="F80" s="34"/>
      <c r="G80" s="22"/>
      <c r="H80" s="30"/>
      <c r="I80" s="22"/>
      <c r="J80" s="31"/>
      <c r="K80" s="22"/>
      <c r="L80" s="32"/>
    </row>
    <row r="81" spans="1:12" s="24" customFormat="1" ht="29.25">
      <c r="A81" s="29"/>
      <c r="B81" s="29"/>
      <c r="C81" s="29"/>
      <c r="D81" s="29"/>
      <c r="E81" s="29"/>
      <c r="F81" s="34"/>
      <c r="G81" s="22"/>
      <c r="H81" s="30"/>
      <c r="I81" s="22"/>
      <c r="J81" s="31"/>
      <c r="K81" s="22"/>
      <c r="L81" s="32"/>
    </row>
    <row r="82" spans="1:12" s="24" customFormat="1" ht="29.25">
      <c r="A82" s="29"/>
      <c r="B82" s="29"/>
      <c r="C82" s="29"/>
      <c r="D82" s="29"/>
      <c r="E82" s="29"/>
      <c r="F82" s="34"/>
      <c r="G82" s="22"/>
      <c r="H82" s="30"/>
      <c r="I82" s="22"/>
      <c r="J82" s="31"/>
      <c r="K82" s="22"/>
      <c r="L82" s="32"/>
    </row>
    <row r="83" spans="1:12" s="24" customFormat="1" ht="29.25">
      <c r="A83" s="29"/>
      <c r="B83" s="29"/>
      <c r="C83" s="29"/>
      <c r="D83" s="29"/>
      <c r="E83" s="29"/>
      <c r="F83" s="34"/>
      <c r="G83" s="22"/>
      <c r="H83" s="30"/>
      <c r="I83" s="22"/>
      <c r="J83" s="31"/>
      <c r="K83" s="22"/>
      <c r="L83" s="32"/>
    </row>
    <row r="84" spans="1:12" s="24" customFormat="1" ht="29.25">
      <c r="A84" s="29"/>
      <c r="B84" s="29"/>
      <c r="C84" s="29"/>
      <c r="D84" s="29"/>
      <c r="E84" s="29"/>
      <c r="F84" s="34"/>
      <c r="G84" s="22"/>
      <c r="H84" s="30"/>
      <c r="I84" s="22"/>
      <c r="J84" s="31"/>
      <c r="K84" s="22"/>
      <c r="L84" s="32"/>
    </row>
  </sheetData>
  <mergeCells count="11">
    <mergeCell ref="A1:L1"/>
    <mergeCell ref="D2:F2"/>
    <mergeCell ref="A2:A3"/>
    <mergeCell ref="B2:B3"/>
    <mergeCell ref="J2:J3"/>
    <mergeCell ref="I2:I3"/>
    <mergeCell ref="G2:G3"/>
    <mergeCell ref="A78:L78"/>
    <mergeCell ref="C2:C3"/>
    <mergeCell ref="L2:L3"/>
    <mergeCell ref="H2:H3"/>
  </mergeCells>
  <printOptions horizontalCentered="1"/>
  <pageMargins left="0.13" right="0" top="0.5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B16" sqref="B16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21</v>
      </c>
      <c r="B1" s="15"/>
      <c r="C1" s="15"/>
    </row>
    <row r="2" spans="1:3" s="3" customFormat="1" ht="23.25">
      <c r="A2" s="129" t="s">
        <v>7</v>
      </c>
      <c r="B2" s="129" t="s">
        <v>0</v>
      </c>
      <c r="C2" s="130" t="s">
        <v>3</v>
      </c>
    </row>
    <row r="3" spans="1:3" s="3" customFormat="1" ht="23.25">
      <c r="A3" s="129"/>
      <c r="B3" s="129"/>
      <c r="C3" s="130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22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37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23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38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39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40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41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24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26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20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27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29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30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31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32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35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Customer</cp:lastModifiedBy>
  <cp:lastPrinted>2009-07-21T01:48:53Z</cp:lastPrinted>
  <dcterms:created xsi:type="dcterms:W3CDTF">2001-05-01T08:12:27Z</dcterms:created>
  <dcterms:modified xsi:type="dcterms:W3CDTF">2009-07-21T01:51:04Z</dcterms:modified>
  <cp:category/>
  <cp:version/>
  <cp:contentType/>
  <cp:contentStatus/>
</cp:coreProperties>
</file>